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ДМА\ФКС\Учебный план\2026\"/>
    </mc:Choice>
  </mc:AlternateContent>
  <xr:revisionPtr revIDLastSave="0" documentId="13_ncr:1_{E09FBFF4-2FB1-4759-BE35-02AD75795A9D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ий" sheetId="6" r:id="rId1"/>
    <sheet name="План 2026-2027" sheetId="1" r:id="rId2"/>
    <sheet name="Семестровка" sheetId="7" r:id="rId3"/>
    <sheet name="ДВВ" sheetId="8" r:id="rId4"/>
  </sheets>
  <definedNames>
    <definedName name="_xlnm.Print_Area" localSheetId="0">Титульний!#REF!</definedName>
  </definedNames>
  <calcPr calcId="179021" calcMode="manual"/>
</workbook>
</file>

<file path=xl/calcChain.xml><?xml version="1.0" encoding="utf-8"?>
<calcChain xmlns="http://schemas.openxmlformats.org/spreadsheetml/2006/main">
  <c r="G73" i="8" l="1"/>
  <c r="O70" i="8"/>
  <c r="P70" i="8"/>
  <c r="Q70" i="8"/>
  <c r="R70" i="8"/>
  <c r="S70" i="8"/>
  <c r="N70" i="8"/>
  <c r="J70" i="8"/>
  <c r="K70" i="8"/>
  <c r="L70" i="8"/>
  <c r="G70" i="8"/>
  <c r="G69" i="8"/>
  <c r="E144" i="7"/>
  <c r="O100" i="1" l="1"/>
  <c r="P100" i="1"/>
  <c r="Q100" i="1"/>
  <c r="R100" i="1"/>
  <c r="S100" i="1"/>
  <c r="N100" i="1"/>
  <c r="J100" i="1"/>
  <c r="J103" i="1" s="1"/>
  <c r="K100" i="1"/>
  <c r="K103" i="1" s="1"/>
  <c r="L100" i="1"/>
  <c r="L103" i="1" s="1"/>
  <c r="G100" i="1"/>
  <c r="G103" i="1" s="1"/>
  <c r="G99" i="1"/>
  <c r="O65" i="1"/>
  <c r="P65" i="1"/>
  <c r="Q65" i="1"/>
  <c r="R65" i="1"/>
  <c r="S65" i="1"/>
  <c r="N65" i="1"/>
  <c r="G64" i="1"/>
  <c r="X32" i="6"/>
  <c r="T32" i="6"/>
  <c r="C32" i="6"/>
  <c r="R32" i="6"/>
  <c r="G32" i="6"/>
  <c r="N114" i="1" l="1"/>
  <c r="L34" i="7"/>
  <c r="H34" i="7"/>
  <c r="I34" i="7"/>
  <c r="J34" i="7"/>
  <c r="E34" i="7"/>
  <c r="G30" i="7"/>
  <c r="O30" i="7" s="1"/>
  <c r="F30" i="7"/>
  <c r="K30" i="7" s="1"/>
  <c r="O29" i="7"/>
  <c r="L29" i="7"/>
  <c r="G29" i="7"/>
  <c r="F29" i="7"/>
  <c r="K29" i="7" s="1"/>
  <c r="K34" i="7" s="1"/>
  <c r="I41" i="1"/>
  <c r="H41" i="1"/>
  <c r="I40" i="1"/>
  <c r="H40" i="1"/>
  <c r="L17" i="7"/>
  <c r="G17" i="7"/>
  <c r="H17" i="7"/>
  <c r="I17" i="7"/>
  <c r="J17" i="7"/>
  <c r="E17" i="7"/>
  <c r="L32" i="7"/>
  <c r="K32" i="7"/>
  <c r="G32" i="7"/>
  <c r="F32" i="7"/>
  <c r="O32" i="7" s="1"/>
  <c r="L31" i="7"/>
  <c r="G31" i="7"/>
  <c r="F31" i="7"/>
  <c r="O31" i="7" s="1"/>
  <c r="O15" i="7"/>
  <c r="G15" i="7"/>
  <c r="L15" i="7" s="1"/>
  <c r="F15" i="7"/>
  <c r="K15" i="7" s="1"/>
  <c r="K17" i="7" s="1"/>
  <c r="I47" i="1"/>
  <c r="H47" i="1"/>
  <c r="I46" i="1"/>
  <c r="H46" i="1"/>
  <c r="M46" i="1" s="1"/>
  <c r="I45" i="1"/>
  <c r="H45" i="1"/>
  <c r="L44" i="1"/>
  <c r="K44" i="1"/>
  <c r="K65" i="1" s="1"/>
  <c r="J44" i="1"/>
  <c r="G44" i="1"/>
  <c r="H44" i="1" s="1"/>
  <c r="O14" i="7"/>
  <c r="G14" i="7"/>
  <c r="L14" i="7" s="1"/>
  <c r="F14" i="7"/>
  <c r="K14" i="7" s="1"/>
  <c r="I43" i="1"/>
  <c r="H43" i="1"/>
  <c r="M43" i="1" s="1"/>
  <c r="H39" i="1"/>
  <c r="G11" i="7"/>
  <c r="O11" i="7" s="1"/>
  <c r="F11" i="7"/>
  <c r="I28" i="1"/>
  <c r="H28" i="1"/>
  <c r="M28" i="1" s="1"/>
  <c r="G10" i="7"/>
  <c r="O10" i="7" s="1"/>
  <c r="F10" i="7"/>
  <c r="K10" i="7" s="1"/>
  <c r="I27" i="1"/>
  <c r="H27" i="1"/>
  <c r="M27" i="1" s="1"/>
  <c r="G9" i="7"/>
  <c r="O9" i="7" s="1"/>
  <c r="F9" i="7"/>
  <c r="I26" i="1"/>
  <c r="H26" i="1"/>
  <c r="P114" i="1"/>
  <c r="H51" i="7"/>
  <c r="I51" i="7"/>
  <c r="J51" i="7"/>
  <c r="E51" i="7"/>
  <c r="G16" i="7"/>
  <c r="F16" i="7"/>
  <c r="K16" i="7" s="1"/>
  <c r="I32" i="8"/>
  <c r="H32" i="8"/>
  <c r="M32" i="8" s="1"/>
  <c r="I87" i="1"/>
  <c r="H87" i="1"/>
  <c r="G49" i="7"/>
  <c r="L49" i="7" s="1"/>
  <c r="F49" i="7"/>
  <c r="I35" i="8"/>
  <c r="H35" i="8"/>
  <c r="M35" i="8" s="1"/>
  <c r="M41" i="1" l="1"/>
  <c r="M40" i="1"/>
  <c r="M47" i="1"/>
  <c r="M87" i="1"/>
  <c r="M45" i="1"/>
  <c r="M26" i="1"/>
  <c r="I44" i="1"/>
  <c r="M44" i="1" s="1"/>
  <c r="G34" i="7"/>
  <c r="L30" i="7"/>
  <c r="F34" i="7"/>
  <c r="F17" i="7"/>
  <c r="K31" i="7"/>
  <c r="O16" i="7"/>
  <c r="K9" i="7"/>
  <c r="K11" i="7"/>
  <c r="L9" i="7"/>
  <c r="L10" i="7"/>
  <c r="L11" i="7"/>
  <c r="L16" i="7"/>
  <c r="K49" i="7"/>
  <c r="O49" i="7"/>
  <c r="F143" i="7" l="1"/>
  <c r="H38" i="8"/>
  <c r="H69" i="8" s="1"/>
  <c r="H89" i="1"/>
  <c r="H99" i="1" s="1"/>
  <c r="H68" i="7" l="1"/>
  <c r="I68" i="7"/>
  <c r="J68" i="7"/>
  <c r="E68" i="7"/>
  <c r="G46" i="7"/>
  <c r="F46" i="7"/>
  <c r="K46" i="7" s="1"/>
  <c r="I48" i="1"/>
  <c r="H48" i="1"/>
  <c r="I88" i="1"/>
  <c r="H88" i="1"/>
  <c r="G61" i="7"/>
  <c r="L61" i="7" s="1"/>
  <c r="F61" i="7"/>
  <c r="I49" i="1"/>
  <c r="H49" i="1"/>
  <c r="M49" i="1" s="1"/>
  <c r="J22" i="1"/>
  <c r="K22" i="1"/>
  <c r="L22" i="1"/>
  <c r="G22" i="1"/>
  <c r="G21" i="1"/>
  <c r="G75" i="1" s="1"/>
  <c r="H16" i="1"/>
  <c r="G50" i="7"/>
  <c r="L50" i="7" s="1"/>
  <c r="F50" i="7"/>
  <c r="I41" i="8"/>
  <c r="H41" i="8"/>
  <c r="I90" i="1"/>
  <c r="H90" i="1"/>
  <c r="M90" i="1" s="1"/>
  <c r="M41" i="8" l="1"/>
  <c r="O46" i="7"/>
  <c r="M48" i="1"/>
  <c r="M88" i="1"/>
  <c r="L46" i="7"/>
  <c r="O61" i="7"/>
  <c r="K61" i="7"/>
  <c r="K50" i="7"/>
  <c r="O50" i="7"/>
  <c r="H85" i="7" l="1"/>
  <c r="I85" i="7"/>
  <c r="J85" i="7"/>
  <c r="E85" i="7"/>
  <c r="R114" i="1"/>
  <c r="E104" i="7" l="1"/>
  <c r="G64" i="7"/>
  <c r="F64" i="7"/>
  <c r="I57" i="1"/>
  <c r="H57" i="1"/>
  <c r="G97" i="7"/>
  <c r="F97" i="7"/>
  <c r="I61" i="1"/>
  <c r="H61" i="1"/>
  <c r="H104" i="7"/>
  <c r="I104" i="7"/>
  <c r="J104" i="7"/>
  <c r="G95" i="7"/>
  <c r="F95" i="7"/>
  <c r="G78" i="7"/>
  <c r="F78" i="7"/>
  <c r="I55" i="1"/>
  <c r="H55" i="1"/>
  <c r="M55" i="1" s="1"/>
  <c r="O64" i="7" l="1"/>
  <c r="K64" i="7"/>
  <c r="M57" i="1"/>
  <c r="M61" i="1"/>
  <c r="L64" i="7"/>
  <c r="K97" i="7"/>
  <c r="O97" i="7"/>
  <c r="L97" i="7"/>
  <c r="O95" i="7"/>
  <c r="O78" i="7"/>
  <c r="K95" i="7"/>
  <c r="L95" i="7"/>
  <c r="K78" i="7"/>
  <c r="L78" i="7"/>
  <c r="G67" i="7" l="1"/>
  <c r="F67" i="7"/>
  <c r="G66" i="7"/>
  <c r="F66" i="7"/>
  <c r="I48" i="8"/>
  <c r="H48" i="8"/>
  <c r="M48" i="8" s="1"/>
  <c r="I92" i="1"/>
  <c r="H92" i="1"/>
  <c r="M92" i="1" s="1"/>
  <c r="I45" i="8"/>
  <c r="H45" i="8"/>
  <c r="I91" i="1"/>
  <c r="H91" i="1"/>
  <c r="G63" i="7"/>
  <c r="F63" i="7"/>
  <c r="G62" i="7"/>
  <c r="F62" i="7"/>
  <c r="G48" i="7"/>
  <c r="F48" i="7"/>
  <c r="I54" i="1"/>
  <c r="H54" i="1"/>
  <c r="I53" i="1"/>
  <c r="H53" i="1"/>
  <c r="I52" i="1"/>
  <c r="H52" i="1"/>
  <c r="L51" i="1"/>
  <c r="J51" i="1"/>
  <c r="G51" i="1"/>
  <c r="H51" i="1" s="1"/>
  <c r="G47" i="7"/>
  <c r="F47" i="7"/>
  <c r="I50" i="1"/>
  <c r="H50" i="1"/>
  <c r="M50" i="1" s="1"/>
  <c r="M91" i="1" l="1"/>
  <c r="K67" i="7"/>
  <c r="K62" i="7"/>
  <c r="I51" i="1"/>
  <c r="M51" i="1" s="1"/>
  <c r="K66" i="7"/>
  <c r="K47" i="7"/>
  <c r="O62" i="7"/>
  <c r="K63" i="7"/>
  <c r="L62" i="7"/>
  <c r="K48" i="7"/>
  <c r="O63" i="7"/>
  <c r="O48" i="7"/>
  <c r="O47" i="7"/>
  <c r="O66" i="7"/>
  <c r="O67" i="7"/>
  <c r="L67" i="7"/>
  <c r="L66" i="7"/>
  <c r="M45" i="8"/>
  <c r="M53" i="1"/>
  <c r="M54" i="1"/>
  <c r="M52" i="1"/>
  <c r="L48" i="7"/>
  <c r="L63" i="7"/>
  <c r="L47" i="7"/>
  <c r="G99" i="7"/>
  <c r="F99" i="7"/>
  <c r="I63" i="1"/>
  <c r="H63" i="1"/>
  <c r="G98" i="7"/>
  <c r="L98" i="7" s="1"/>
  <c r="F98" i="7"/>
  <c r="I62" i="1"/>
  <c r="H62" i="1"/>
  <c r="G60" i="7"/>
  <c r="F60" i="7"/>
  <c r="G45" i="7"/>
  <c r="F45" i="7"/>
  <c r="G28" i="7"/>
  <c r="L28" i="7" s="1"/>
  <c r="F28" i="7"/>
  <c r="G13" i="7"/>
  <c r="F13" i="7"/>
  <c r="I38" i="1"/>
  <c r="H38" i="1"/>
  <c r="I37" i="1"/>
  <c r="H37" i="1"/>
  <c r="I36" i="1"/>
  <c r="H36" i="1"/>
  <c r="I35" i="1"/>
  <c r="H35" i="1"/>
  <c r="G44" i="7"/>
  <c r="L44" i="7" s="1"/>
  <c r="F44" i="7"/>
  <c r="G43" i="7"/>
  <c r="F43" i="7"/>
  <c r="F51" i="7" s="1"/>
  <c r="G12" i="7"/>
  <c r="L12" i="7" s="1"/>
  <c r="F12" i="7"/>
  <c r="I32" i="1"/>
  <c r="H32" i="1"/>
  <c r="I31" i="1"/>
  <c r="H31" i="1"/>
  <c r="I30" i="1"/>
  <c r="H30" i="1"/>
  <c r="M36" i="1" l="1"/>
  <c r="G51" i="7"/>
  <c r="M38" i="1"/>
  <c r="K28" i="7"/>
  <c r="M37" i="1"/>
  <c r="M63" i="1"/>
  <c r="M32" i="1"/>
  <c r="M62" i="1"/>
  <c r="O99" i="7"/>
  <c r="M35" i="1"/>
  <c r="O60" i="7"/>
  <c r="K99" i="7"/>
  <c r="K98" i="7"/>
  <c r="O13" i="7"/>
  <c r="K43" i="7"/>
  <c r="L60" i="7"/>
  <c r="K60" i="7"/>
  <c r="O45" i="7"/>
  <c r="O98" i="7"/>
  <c r="L99" i="7"/>
  <c r="O12" i="7"/>
  <c r="K13" i="7"/>
  <c r="K12" i="7"/>
  <c r="O28" i="7"/>
  <c r="O43" i="7"/>
  <c r="K45" i="7"/>
  <c r="K44" i="7"/>
  <c r="M31" i="1"/>
  <c r="M30" i="1"/>
  <c r="L45" i="7"/>
  <c r="L13" i="7"/>
  <c r="O44" i="7"/>
  <c r="L43" i="7"/>
  <c r="L51" i="7" s="1"/>
  <c r="K51" i="7" l="1"/>
  <c r="G103" i="7"/>
  <c r="F103" i="7"/>
  <c r="I66" i="8"/>
  <c r="H66" i="8"/>
  <c r="I98" i="1"/>
  <c r="H98" i="1"/>
  <c r="G102" i="7"/>
  <c r="F102" i="7"/>
  <c r="I63" i="8"/>
  <c r="M63" i="8" s="1"/>
  <c r="H63" i="8"/>
  <c r="I97" i="1"/>
  <c r="H97" i="1"/>
  <c r="G84" i="7"/>
  <c r="F84" i="7"/>
  <c r="I60" i="8"/>
  <c r="H60" i="8"/>
  <c r="I96" i="1"/>
  <c r="H96" i="1"/>
  <c r="G83" i="7"/>
  <c r="F83" i="7"/>
  <c r="G82" i="7"/>
  <c r="F82" i="7"/>
  <c r="I57" i="8"/>
  <c r="H57" i="8"/>
  <c r="I95" i="1"/>
  <c r="H95" i="1"/>
  <c r="I54" i="8"/>
  <c r="H54" i="8"/>
  <c r="I94" i="1"/>
  <c r="H94" i="1"/>
  <c r="M94" i="1" s="1"/>
  <c r="G81" i="7"/>
  <c r="L81" i="7" s="1"/>
  <c r="F81" i="7"/>
  <c r="I51" i="8"/>
  <c r="H51" i="8"/>
  <c r="I93" i="1"/>
  <c r="H93" i="1"/>
  <c r="M66" i="8" l="1"/>
  <c r="H70" i="8"/>
  <c r="H73" i="8" s="1"/>
  <c r="I70" i="8"/>
  <c r="M60" i="8"/>
  <c r="I100" i="1"/>
  <c r="I103" i="1" s="1"/>
  <c r="H100" i="1"/>
  <c r="H103" i="1" s="1"/>
  <c r="M57" i="8"/>
  <c r="M54" i="8"/>
  <c r="M51" i="8"/>
  <c r="M96" i="1"/>
  <c r="K103" i="7"/>
  <c r="O103" i="7"/>
  <c r="O82" i="7"/>
  <c r="K81" i="7"/>
  <c r="M97" i="1"/>
  <c r="M98" i="1"/>
  <c r="O102" i="7"/>
  <c r="L103" i="7"/>
  <c r="K102" i="7"/>
  <c r="O83" i="7"/>
  <c r="O84" i="7"/>
  <c r="L102" i="7"/>
  <c r="K82" i="7"/>
  <c r="K84" i="7"/>
  <c r="L84" i="7"/>
  <c r="L82" i="7"/>
  <c r="M95" i="1"/>
  <c r="K83" i="7"/>
  <c r="L83" i="7"/>
  <c r="O81" i="7"/>
  <c r="M93" i="1"/>
  <c r="M70" i="8" l="1"/>
  <c r="M100" i="1"/>
  <c r="M103" i="1" s="1"/>
  <c r="G83" i="1"/>
  <c r="I29" i="8"/>
  <c r="H29" i="8"/>
  <c r="I28" i="8"/>
  <c r="H28" i="8"/>
  <c r="G25" i="8"/>
  <c r="G72" i="8" s="1"/>
  <c r="H24" i="8"/>
  <c r="H23" i="8"/>
  <c r="H22" i="8"/>
  <c r="H21" i="8"/>
  <c r="H20" i="8"/>
  <c r="H82" i="1"/>
  <c r="H19" i="8"/>
  <c r="H18" i="8"/>
  <c r="H17" i="8"/>
  <c r="H16" i="8"/>
  <c r="H15" i="8"/>
  <c r="H81" i="1"/>
  <c r="M28" i="8" l="1"/>
  <c r="G85" i="1"/>
  <c r="G102" i="1"/>
  <c r="M29" i="8"/>
  <c r="S26" i="8"/>
  <c r="S73" i="8" s="1"/>
  <c r="R26" i="8"/>
  <c r="R73" i="8" s="1"/>
  <c r="Q26" i="8"/>
  <c r="Q73" i="8" s="1"/>
  <c r="P26" i="8"/>
  <c r="P73" i="8" s="1"/>
  <c r="O26" i="8"/>
  <c r="O73" i="8" s="1"/>
  <c r="N26" i="8"/>
  <c r="N73" i="8" s="1"/>
  <c r="L26" i="8"/>
  <c r="L73" i="8" s="1"/>
  <c r="K26" i="8"/>
  <c r="K73" i="8" s="1"/>
  <c r="J26" i="8"/>
  <c r="J73" i="8" s="1"/>
  <c r="H14" i="8"/>
  <c r="H13" i="8"/>
  <c r="H12" i="8"/>
  <c r="I26" i="8"/>
  <c r="I73" i="8" s="1"/>
  <c r="H11" i="8"/>
  <c r="H25" i="8" s="1"/>
  <c r="H72" i="8" s="1"/>
  <c r="H10" i="8"/>
  <c r="J71" i="1"/>
  <c r="K71" i="1"/>
  <c r="L71" i="1"/>
  <c r="G71" i="1"/>
  <c r="L12" i="1"/>
  <c r="G12" i="1"/>
  <c r="H12" i="1" s="1"/>
  <c r="I14" i="1"/>
  <c r="H13" i="1"/>
  <c r="H14" i="1"/>
  <c r="G104" i="1" l="1"/>
  <c r="G105" i="1"/>
  <c r="I12" i="1"/>
  <c r="G71" i="8"/>
  <c r="M14" i="1"/>
  <c r="H27" i="8"/>
  <c r="G74" i="8"/>
  <c r="M26" i="8"/>
  <c r="M73" i="8" s="1"/>
  <c r="G27" i="8"/>
  <c r="M12" i="1" l="1"/>
  <c r="H71" i="8"/>
  <c r="H74" i="8"/>
  <c r="G27" i="7" l="1"/>
  <c r="L27" i="7" s="1"/>
  <c r="F27" i="7"/>
  <c r="K27" i="7" l="1"/>
  <c r="O27" i="7"/>
  <c r="I20" i="1"/>
  <c r="I22" i="1" s="1"/>
  <c r="H19" i="1"/>
  <c r="F138" i="7" l="1"/>
  <c r="F137" i="7"/>
  <c r="F136" i="7"/>
  <c r="F135" i="7"/>
  <c r="F133" i="7"/>
  <c r="F134" i="7"/>
  <c r="F131" i="7"/>
  <c r="G130" i="7"/>
  <c r="F130" i="7"/>
  <c r="F129" i="7"/>
  <c r="G101" i="7"/>
  <c r="F101" i="7"/>
  <c r="G100" i="7"/>
  <c r="L100" i="7" s="1"/>
  <c r="F100" i="7"/>
  <c r="G80" i="7"/>
  <c r="F80" i="7"/>
  <c r="G79" i="7"/>
  <c r="F79" i="7"/>
  <c r="F139" i="7"/>
  <c r="G65" i="7"/>
  <c r="F65" i="7"/>
  <c r="F68" i="7" s="1"/>
  <c r="G96" i="7"/>
  <c r="F96" i="7"/>
  <c r="F142" i="7"/>
  <c r="F141" i="7"/>
  <c r="G33" i="7"/>
  <c r="L33" i="7" s="1"/>
  <c r="F33" i="7"/>
  <c r="F132" i="7"/>
  <c r="F140" i="7"/>
  <c r="F85" i="7" l="1"/>
  <c r="L65" i="7"/>
  <c r="L68" i="7" s="1"/>
  <c r="G68" i="7"/>
  <c r="L79" i="7"/>
  <c r="G85" i="7"/>
  <c r="F104" i="7"/>
  <c r="L96" i="7"/>
  <c r="L104" i="7" s="1"/>
  <c r="G104" i="7"/>
  <c r="K80" i="7"/>
  <c r="O100" i="7"/>
  <c r="K100" i="7"/>
  <c r="K65" i="7"/>
  <c r="K68" i="7" s="1"/>
  <c r="K101" i="7"/>
  <c r="O79" i="7"/>
  <c r="O80" i="7"/>
  <c r="O65" i="7"/>
  <c r="K33" i="7"/>
  <c r="K79" i="7"/>
  <c r="O96" i="7"/>
  <c r="L80" i="7"/>
  <c r="K96" i="7"/>
  <c r="O33" i="7"/>
  <c r="K85" i="7" l="1"/>
  <c r="L85" i="7"/>
  <c r="K104" i="7"/>
  <c r="O84" i="1" l="1"/>
  <c r="O103" i="1" s="1"/>
  <c r="P84" i="1"/>
  <c r="P103" i="1" s="1"/>
  <c r="Q84" i="1"/>
  <c r="Q103" i="1" s="1"/>
  <c r="R84" i="1"/>
  <c r="R103" i="1" s="1"/>
  <c r="S84" i="1"/>
  <c r="S103" i="1" s="1"/>
  <c r="N84" i="1"/>
  <c r="N103" i="1" s="1"/>
  <c r="H80" i="1"/>
  <c r="H83" i="1" s="1"/>
  <c r="H102" i="1" s="1"/>
  <c r="I60" i="1" l="1"/>
  <c r="H60" i="1"/>
  <c r="I59" i="1"/>
  <c r="H59" i="1"/>
  <c r="I58" i="1"/>
  <c r="H58" i="1"/>
  <c r="H56" i="1"/>
  <c r="H42" i="1"/>
  <c r="M58" i="1" l="1"/>
  <c r="M60" i="1"/>
  <c r="M59" i="1"/>
  <c r="L29" i="1" l="1"/>
  <c r="L65" i="1" s="1"/>
  <c r="J29" i="1"/>
  <c r="J65" i="1" s="1"/>
  <c r="G29" i="1"/>
  <c r="G65" i="1" s="1"/>
  <c r="H29" i="1" l="1"/>
  <c r="H65" i="1" s="1"/>
  <c r="I29" i="1"/>
  <c r="I65" i="1" s="1"/>
  <c r="M29" i="1" l="1"/>
  <c r="M65" i="1" s="1"/>
  <c r="H20" i="1" l="1"/>
  <c r="H17" i="1"/>
  <c r="H18" i="1"/>
  <c r="H15" i="1"/>
  <c r="H11" i="1"/>
  <c r="H21" i="1" s="1"/>
  <c r="M20" i="1" l="1"/>
  <c r="M22" i="1" s="1"/>
  <c r="H22" i="1"/>
  <c r="I70" i="1" l="1"/>
  <c r="H70" i="1"/>
  <c r="H34" i="1"/>
  <c r="H64" i="1" s="1"/>
  <c r="H75" i="1" s="1"/>
  <c r="H105" i="1" s="1"/>
  <c r="L33" i="1"/>
  <c r="I33" i="1" s="1"/>
  <c r="G33" i="1"/>
  <c r="H33" i="1" s="1"/>
  <c r="G23" i="1" l="1"/>
  <c r="M70" i="1"/>
  <c r="M33" i="1"/>
  <c r="E110" i="7" l="1"/>
  <c r="E119" i="7"/>
  <c r="E118" i="7"/>
  <c r="E115" i="7"/>
  <c r="E114" i="7"/>
  <c r="E111" i="7"/>
  <c r="N144" i="7" l="1"/>
  <c r="L144" i="7"/>
  <c r="K144" i="7"/>
  <c r="J144" i="7"/>
  <c r="I144" i="7"/>
  <c r="H144" i="7"/>
  <c r="G144" i="7"/>
  <c r="F119" i="7"/>
  <c r="F118" i="7"/>
  <c r="F115" i="7"/>
  <c r="F111" i="7"/>
  <c r="E105" i="7"/>
  <c r="F144" i="7" l="1"/>
  <c r="E109" i="7"/>
  <c r="F110" i="7"/>
  <c r="F109" i="7" s="1"/>
  <c r="G109" i="7" s="1"/>
  <c r="E113" i="7"/>
  <c r="F114" i="7"/>
  <c r="F113" i="7" s="1"/>
  <c r="G113" i="7" s="1"/>
  <c r="F117" i="7"/>
  <c r="G117" i="7" s="1"/>
  <c r="E117" i="7"/>
  <c r="G110" i="7" l="1"/>
  <c r="G111" i="7"/>
  <c r="G114" i="7"/>
  <c r="G118" i="7"/>
  <c r="G115" i="7"/>
  <c r="G119" i="7"/>
  <c r="N22" i="1" l="1"/>
  <c r="G101" i="1" l="1"/>
  <c r="G66" i="1" l="1"/>
  <c r="S71" i="1"/>
  <c r="R71" i="1"/>
  <c r="Q71" i="1"/>
  <c r="P71" i="1"/>
  <c r="O71" i="1"/>
  <c r="N71" i="1"/>
  <c r="S22" i="1"/>
  <c r="R22" i="1"/>
  <c r="Q22" i="1"/>
  <c r="P22" i="1"/>
  <c r="O22" i="1"/>
  <c r="I68" i="1" l="1"/>
  <c r="I69" i="1"/>
  <c r="I71" i="1" l="1"/>
  <c r="H85" i="1" l="1"/>
  <c r="I73" i="1" l="1"/>
  <c r="S74" i="1"/>
  <c r="R74" i="1"/>
  <c r="Q74" i="1"/>
  <c r="P74" i="1"/>
  <c r="O74" i="1"/>
  <c r="N74" i="1"/>
  <c r="L74" i="1"/>
  <c r="L76" i="1" s="1"/>
  <c r="L106" i="1" s="1"/>
  <c r="K74" i="1"/>
  <c r="K76" i="1" s="1"/>
  <c r="K106" i="1" s="1"/>
  <c r="J74" i="1"/>
  <c r="J76" i="1" s="1"/>
  <c r="J106" i="1" s="1"/>
  <c r="G74" i="1"/>
  <c r="H73" i="1"/>
  <c r="H74" i="1" s="1"/>
  <c r="H69" i="1"/>
  <c r="H68" i="1"/>
  <c r="R76" i="1" l="1"/>
  <c r="R106" i="1" s="1"/>
  <c r="R108" i="1" s="1"/>
  <c r="N76" i="1"/>
  <c r="N106" i="1" s="1"/>
  <c r="N108" i="1" s="1"/>
  <c r="P76" i="1"/>
  <c r="P106" i="1" s="1"/>
  <c r="P108" i="1" s="1"/>
  <c r="Q76" i="1"/>
  <c r="Q106" i="1" s="1"/>
  <c r="Q108" i="1" s="1"/>
  <c r="S76" i="1"/>
  <c r="S106" i="1" s="1"/>
  <c r="S108" i="1" s="1"/>
  <c r="O76" i="1"/>
  <c r="O106" i="1" s="1"/>
  <c r="O108" i="1" s="1"/>
  <c r="G76" i="1"/>
  <c r="G106" i="1" s="1"/>
  <c r="G107" i="1" s="1"/>
  <c r="S113" i="1" s="1"/>
  <c r="H71" i="1"/>
  <c r="H76" i="1" s="1"/>
  <c r="H106" i="1" s="1"/>
  <c r="H23" i="1"/>
  <c r="H104" i="1"/>
  <c r="M68" i="1"/>
  <c r="M73" i="1"/>
  <c r="M74" i="1" s="1"/>
  <c r="I74" i="1"/>
  <c r="I76" i="1" s="1"/>
  <c r="I106" i="1" s="1"/>
  <c r="M69" i="1"/>
  <c r="G77" i="1" l="1"/>
  <c r="M71" i="1"/>
  <c r="M76" i="1" s="1"/>
  <c r="M106" i="1" s="1"/>
  <c r="P113" i="1"/>
  <c r="H101" i="1"/>
  <c r="H66" i="1"/>
  <c r="H107" i="1" l="1"/>
  <c r="H77" i="1"/>
  <c r="E86" i="7"/>
  <c r="E52" i="7"/>
  <c r="E69" i="7"/>
  <c r="E18" i="7"/>
  <c r="E35" i="7"/>
  <c r="N51" i="7" l="1"/>
  <c r="N85" i="7"/>
</calcChain>
</file>

<file path=xl/sharedStrings.xml><?xml version="1.0" encoding="utf-8"?>
<sst xmlns="http://schemas.openxmlformats.org/spreadsheetml/2006/main" count="952" uniqueCount="370">
  <si>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</si>
  <si>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</si>
  <si>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</si>
  <si>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</si>
  <si>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</si>
  <si>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</si>
  <si>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</si>
  <si>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</si>
  <si>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</si>
  <si>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</si>
  <si>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</si>
  <si>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</si>
  <si>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</si>
  <si>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</si>
  <si>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</si>
  <si>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</si>
  <si>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</si>
  <si>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</si>
  <si>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</si>
  <si>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</si>
  <si>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</si>
  <si>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</si>
  <si>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</si>
  <si>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</si>
  <si>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</si>
  <si>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</si>
  <si>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</si>
  <si>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</si>
  <si>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</si>
  <si>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</si>
  <si>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</si>
  <si>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</si>
  <si>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</si>
  <si>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</si>
  <si>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</si>
  <si>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</si>
  <si>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</si>
  <si>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</si>
  <si>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</si>
  <si>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</si>
  <si>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</si>
  <si>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</si>
  <si>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</si>
  <si>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</si>
  <si>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</si>
  <si>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</si>
  <si>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</si>
  <si>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</si>
  <si>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</si>
  <si>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</si>
  <si>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</si>
  <si>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</si>
  <si>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</si>
  <si>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</si>
  <si>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</si>
  <si>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</si>
  <si>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</si>
  <si>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</si>
  <si>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</si>
  <si>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</si>
  <si>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</si>
  <si>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</si>
  <si>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</si>
  <si>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</si>
  <si>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</si>
  <si>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</si>
  <si>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</si>
  <si>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</si>
  <si>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</si>
  <si>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</si>
  <si>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</si>
  <si>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</si>
  <si>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</si>
  <si>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</si>
  <si>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</si>
  <si>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</si>
  <si>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</si>
  <si>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</si>
  <si>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</si>
  <si>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</si>
  <si>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</si>
  <si>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</si>
  <si>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</si>
  <si>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</si>
  <si>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</si>
  <si>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</si>
  <si>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</si>
  <si>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</si>
  <si>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</si>
  <si>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</si>
  <si>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</si>
  <si>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</si>
  <si>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</si>
  <si>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</si>
  <si>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</si>
  <si>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</si>
  <si>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</si>
  <si>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</si>
  <si>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</si>
  <si>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</si>
  <si>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</si>
  <si>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</si>
  <si>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</si>
  <si>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</si>
  <si>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</si>
  <si>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</si>
  <si>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</si>
  <si>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</si>
  <si>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</si>
  <si>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</si>
  <si>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</si>
  <si>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</si>
  <si>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</si>
  <si>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</si>
  <si>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</si>
  <si>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</si>
  <si>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</si>
  <si>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</si>
  <si>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</si>
  <si>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</si>
  <si>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</si>
  <si>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</si>
  <si>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</si>
  <si>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</si>
  <si>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</si>
  <si>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</si>
  <si>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</si>
  <si>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</si>
  <si>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</si>
  <si>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</si>
  <si>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</si>
  <si>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</si>
  <si>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</si>
  <si>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</si>
  <si>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</si>
  <si>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</si>
  <si>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</si>
  <si>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</si>
  <si>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</si>
  <si>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</si>
  <si>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</si>
  <si>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</si>
  <si>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</si>
  <si>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</si>
  <si>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</si>
  <si>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</si>
  <si>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</si>
  <si>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</si>
  <si>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</si>
  <si>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</si>
  <si>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</si>
  <si>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</si>
  <si>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</si>
  <si>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</si>
  <si>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</si>
  <si>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</si>
  <si>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</si>
  <si>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 xml:space="preserve"> IV.  АТЕСТАЦІЯ</t>
  </si>
  <si>
    <t>Гарант освітньої програми</t>
  </si>
  <si>
    <t>Термін навчання - 2 роки 10 місяців</t>
  </si>
  <si>
    <t>Разом п.1.1 на базі академії:</t>
  </si>
  <si>
    <t>Разом п.1.1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</si>
  <si>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</si>
  <si>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</si>
  <si>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</si>
  <si>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</si>
  <si>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</si>
  <si>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</si>
  <si>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</si>
  <si>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</si>
  <si>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</si>
  <si>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</si>
  <si>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</si>
  <si>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</si>
  <si>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</si>
  <si>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</si>
  <si>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</si>
  <si>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</si>
  <si>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</si>
  <si>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</si>
  <si>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</si>
  <si>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</si>
  <si>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</si>
  <si>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</si>
  <si>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</si>
  <si>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</si>
  <si>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</si>
  <si>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</si>
  <si>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</si>
  <si>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</si>
  <si>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</si>
  <si>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</si>
  <si>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</si>
  <si>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</si>
  <si>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</si>
  <si>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</si>
  <si>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</si>
  <si>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</si>
  <si>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</si>
  <si>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</si>
  <si>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</si>
  <si>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</si>
  <si>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</si>
  <si>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</si>
  <si>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</si>
  <si>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</si>
  <si>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</si>
  <si>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</si>
  <si>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</si>
  <si>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</si>
  <si>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</si>
  <si>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</si>
  <si>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</si>
  <si>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</si>
  <si>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Основи наукових досліджень</t>
  </si>
  <si>
    <t>3 семестр 15 тижнів</t>
  </si>
  <si>
    <t>4 семестр 18 тижнів</t>
  </si>
  <si>
    <t>5 семестр 15 тижнів</t>
  </si>
  <si>
    <t>6 семестр 17 тижнів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</si>
  <si>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</si>
  <si>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</si>
  <si>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</si>
  <si>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</si>
  <si>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</si>
  <si>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</si>
  <si>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</si>
  <si>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</si>
  <si>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</si>
  <si>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</si>
  <si>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</si>
  <si>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</si>
  <si>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</si>
  <si>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</si>
  <si>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</si>
  <si>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</si>
  <si>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Спортивна педагогіка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</si>
  <si>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</si>
  <si>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</si>
  <si>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</si>
  <si>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</si>
  <si>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</si>
  <si>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</si>
  <si>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</si>
  <si>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</si>
  <si>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</si>
  <si>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</si>
  <si>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</si>
  <si>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</si>
  <si>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</si>
  <si>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</si>
  <si>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</si>
  <si>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</si>
  <si>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</si>
  <si>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</si>
  <si>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</si>
  <si>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</si>
  <si>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</si>
  <si>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</si>
  <si>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</si>
  <si>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</si>
  <si>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</si>
  <si>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</si>
  <si>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</si>
  <si>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</si>
  <si>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</si>
  <si>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</si>
  <si>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</si>
  <si>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</si>
  <si>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</si>
  <si>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</si>
  <si>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</si>
  <si>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</si>
  <si>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</si>
  <si>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</si>
  <si>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С.О. Черненко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</si>
  <si>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</si>
  <si>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</si>
  <si>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</si>
  <si>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</si>
  <si>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</si>
  <si>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</si>
  <si>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</si>
  <si>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Діагностика і моніторинг стану здоров'я спортсменів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</si>
  <si>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</si>
  <si>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</si>
  <si>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</si>
  <si>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Практикум з лижних видів спорту / Практикум з фітнесу / Практикум зі спортивних єдиноборств / Практикум з плавання</t>
  </si>
  <si>
    <r>
      <t xml:space="preserve">з галузі знань:   </t>
    </r>
    <r>
      <rPr>
        <b/>
        <sz val="20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</si>
  <si>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</si>
  <si>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1.1.8</t>
  </si>
  <si>
    <t>2д</t>
  </si>
  <si>
    <t>(Томашевський Р.С.)</t>
  </si>
  <si>
    <t>1.1.2.1</t>
  </si>
  <si>
    <t>Іноземна мова (за професійним спрямуванням) на базі ФПО</t>
  </si>
  <si>
    <t>1.1.2.2</t>
  </si>
  <si>
    <t>Основи національного спротиву*</t>
  </si>
  <si>
    <t>Зд</t>
  </si>
  <si>
    <t>* Для осіб, які відповідно до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</si>
  <si>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4д</t>
  </si>
  <si>
    <t>6д</t>
  </si>
  <si>
    <t>Разом п.1.3:</t>
  </si>
  <si>
    <t>Вибіркова дисципліна 3 семестру на базі ФПО</t>
  </si>
  <si>
    <t>Екологія на базі ФПО</t>
  </si>
  <si>
    <t>Політологія на базі ФПО</t>
  </si>
  <si>
    <t>Правознавство на базі ФПО</t>
  </si>
  <si>
    <t>Вибіркова дисципліна 4 семестру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</si>
  <si>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</si>
  <si>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</si>
  <si>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</si>
  <si>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Вибіркова дисципліна 5 семестру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</si>
  <si>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</si>
  <si>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</si>
  <si>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Тайм менеджмент на базі ФПО</t>
  </si>
  <si>
    <t>Національна ідентичність</t>
  </si>
  <si>
    <t>Коституційне право України</t>
  </si>
  <si>
    <t>Вибіркова дисципліна 5 семестру №1</t>
  </si>
  <si>
    <t>Вибіркова дисципліна 5 семестру №2</t>
  </si>
  <si>
    <t>Основи фізичної терапії / Гігієна фізичної культури і спорту / Теорія спортивного відбору</t>
  </si>
  <si>
    <t>Вибіркова дисципліна 5 семестру №3</t>
  </si>
  <si>
    <t xml:space="preserve">Основи педагогічної майстерності </t>
  </si>
  <si>
    <t>Неолімпійський спорт</t>
  </si>
  <si>
    <t>Основи педагогічної майстерності / Спортивна медицина / Неолімпійський спорт</t>
  </si>
  <si>
    <t>Вибіркова дисципліна 5 семестру №4</t>
  </si>
  <si>
    <t>2.2.11</t>
  </si>
  <si>
    <t>2.2.12</t>
  </si>
  <si>
    <t>Діагностика і моніторинг стану здоров'я спортсменів / Організація спортивно-масової роботи / Організаційно-правові основи фізичної культури і спорту</t>
  </si>
  <si>
    <t>Вибіркова дисципліна 6 семестру №1</t>
  </si>
  <si>
    <t>Вибіркова дисципліна 6 семестру №2</t>
  </si>
  <si>
    <t>Спортивна метрологія</t>
  </si>
  <si>
    <t>Спортивна метрологія / Організація і методика туризму / Основи загального і спортивного масажу</t>
  </si>
  <si>
    <t xml:space="preserve">                                      Теорія і методика викладання спортивних ігор (баскетбол)</t>
  </si>
  <si>
    <t xml:space="preserve">                                      Теорія і методика викладання спортивних ігор (волейбол)</t>
  </si>
  <si>
    <t xml:space="preserve">                                      Теорія і методика викладання спортивних ігор (футбол)</t>
  </si>
  <si>
    <t>МСН</t>
  </si>
  <si>
    <t>ХБД</t>
  </si>
  <si>
    <t>1.2.15.2</t>
  </si>
  <si>
    <t>Вибіркова дисципліна 4 семестру №1</t>
  </si>
  <si>
    <t>Вибіркова дисципліна 4 семестру №2</t>
  </si>
  <si>
    <t>Основи фізкультурно-спортивної реабілітації</t>
  </si>
  <si>
    <t>Історія фізичної культури і спорту / Спортивне харчування / Основи фізкультурно-спортивної реабілітації</t>
  </si>
  <si>
    <t>Загальна і спортивна психологія на базі ФПО</t>
  </si>
  <si>
    <t>МП</t>
  </si>
  <si>
    <t>Практикум з лижних видів спорту</t>
  </si>
  <si>
    <t>Практикум з фітнесу</t>
  </si>
  <si>
    <t>Практикум зі спортивних єдиноборств</t>
  </si>
  <si>
    <t>Практикум з плавання</t>
  </si>
  <si>
    <t>Основи наукових досліджень на базі ФПО</t>
  </si>
  <si>
    <t>Біомеханіка</t>
  </si>
  <si>
    <t>ІТПМ</t>
  </si>
  <si>
    <t>Вибіркова дисципліна 3 семестру №1</t>
  </si>
  <si>
    <t>Вибіркова дисципліна 3 семестру №3</t>
  </si>
  <si>
    <t>Вибіркова дисципліна 1 семестру</t>
  </si>
  <si>
    <t>Практикум зі спортивної гімнастики</t>
  </si>
  <si>
    <t>Практикум з баскетболу</t>
  </si>
  <si>
    <t>Практикум з важкої атлетики</t>
  </si>
  <si>
    <t>Вибіркова дисципліна 3 семестру №2 на базі ФПО</t>
  </si>
  <si>
    <t>Вступ до спеціальності. Ознайомча практика</t>
  </si>
  <si>
    <t>1.2.11.3</t>
  </si>
  <si>
    <t>На базі ступеня «фаховий молодший бакалавр» (ОКР «молодший спеціаліст») / на основі ступеня «молодший бакалавр»</t>
  </si>
  <si>
    <t xml:space="preserve">Позначення: Т – теоретичне навчання; З - заліковий тиждень; С – екзаменаційна сесія; П – практика; Т/П - теоретичне навчання / практика; К – канікули; А –  атестація </t>
  </si>
  <si>
    <t>108 год.*</t>
  </si>
  <si>
    <t>102 год.*</t>
  </si>
  <si>
    <t>318 год.*</t>
  </si>
  <si>
    <t>* - 1 доба на тиждень навчального семестру</t>
  </si>
  <si>
    <t>Директор СЕННІ</t>
  </si>
  <si>
    <t>І.П. Фоміченко</t>
  </si>
  <si>
    <t>Екзаменаційна сесія</t>
  </si>
  <si>
    <t>Виконання кваліфікаційної роботи</t>
  </si>
  <si>
    <t>Форма  атестації (екзамен, кваліфікаційна робота)</t>
  </si>
  <si>
    <t>Кваліфікація: бакалавр з фізичної культури і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</si>
</sst>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1053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0" fontId="4" fillId="0" borderId="28" xfId="37" applyFont="1" applyFill="1" applyBorder="1" applyAlignment="1">
      <alignment horizontal="center" vertical="center" wrapText="1"/>
    </xf>
    <xf numFmtId="49" fontId="4" fillId="0" borderId="29" xfId="37" applyNumberFormat="1" applyFont="1" applyFill="1" applyBorder="1" applyAlignment="1">
      <alignment horizontal="center" vertical="center" wrapText="1"/>
    </xf>
    <xf numFmtId="165" fontId="4" fillId="0" borderId="29" xfId="37" applyNumberFormat="1" applyFont="1" applyFill="1" applyBorder="1" applyAlignment="1">
      <alignment horizontal="center" vertical="center" wrapText="1"/>
    </xf>
    <xf numFmtId="0" fontId="4" fillId="0" borderId="29" xfId="37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>
      <alignment horizontal="center" vertical="center" wrapText="1"/>
    </xf>
    <xf numFmtId="1" fontId="4" fillId="0" borderId="32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49" fontId="4" fillId="0" borderId="33" xfId="37" applyNumberFormat="1" applyFont="1" applyFill="1" applyBorder="1" applyAlignment="1" applyProtection="1">
      <alignment horizontal="left" vertical="center"/>
    </xf>
    <xf numFmtId="49" fontId="5" fillId="0" borderId="33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4" xfId="37" applyFont="1" applyFill="1" applyBorder="1" applyAlignment="1">
      <alignment horizontal="center" vertical="center" wrapText="1"/>
    </xf>
    <xf numFmtId="168" fontId="5" fillId="0" borderId="33" xfId="37" applyNumberFormat="1" applyFont="1" applyFill="1" applyBorder="1" applyAlignment="1" applyProtection="1">
      <alignment horizontal="center" vertical="center"/>
    </xf>
    <xf numFmtId="165" fontId="5" fillId="0" borderId="35" xfId="37" applyNumberFormat="1" applyFont="1" applyFill="1" applyBorder="1" applyAlignment="1">
      <alignment horizontal="center" vertical="center" wrapText="1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7" xfId="37" applyFont="1" applyFill="1" applyBorder="1" applyAlignment="1">
      <alignment horizontal="center" vertical="center" wrapText="1"/>
    </xf>
    <xf numFmtId="0" fontId="4" fillId="0" borderId="34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4" xfId="37" applyNumberFormat="1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1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49" fontId="5" fillId="0" borderId="33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0" fontId="4" fillId="0" borderId="34" xfId="37" applyNumberFormat="1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>
      <alignment horizontal="center" vertical="center"/>
    </xf>
    <xf numFmtId="0" fontId="5" fillId="0" borderId="34" xfId="37" applyNumberFormat="1" applyFont="1" applyFill="1" applyBorder="1" applyAlignment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0" fontId="4" fillId="0" borderId="44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68" fontId="5" fillId="0" borderId="45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1" fontId="5" fillId="0" borderId="38" xfId="37" applyNumberFormat="1" applyFont="1" applyFill="1" applyBorder="1" applyAlignment="1">
      <alignment horizontal="center" vertical="center"/>
    </xf>
    <xf numFmtId="0" fontId="5" fillId="0" borderId="38" xfId="37" applyNumberFormat="1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8" xfId="37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left" vertical="center" wrapText="1"/>
    </xf>
    <xf numFmtId="49" fontId="5" fillId="0" borderId="52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53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3" xfId="37" applyNumberFormat="1" applyFont="1" applyFill="1" applyBorder="1" applyAlignment="1" applyProtection="1">
      <alignment horizontal="center" vertical="center"/>
    </xf>
    <xf numFmtId="49" fontId="4" fillId="0" borderId="54" xfId="37" applyNumberFormat="1" applyFont="1" applyFill="1" applyBorder="1" applyAlignment="1">
      <alignment horizontal="left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33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5" xfId="37" applyNumberFormat="1" applyFont="1" applyFill="1" applyBorder="1" applyAlignment="1">
      <alignment vertical="center" wrapText="1"/>
    </xf>
    <xf numFmtId="0" fontId="4" fillId="0" borderId="6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 applyProtection="1">
      <alignment horizontal="center" vertical="center"/>
    </xf>
    <xf numFmtId="1" fontId="5" fillId="0" borderId="6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0" fontId="4" fillId="0" borderId="60" xfId="37" applyNumberFormat="1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61" xfId="37" applyNumberFormat="1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42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165" fontId="5" fillId="0" borderId="13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60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49" fontId="4" fillId="0" borderId="64" xfId="37" applyNumberFormat="1" applyFont="1" applyFill="1" applyBorder="1" applyAlignment="1">
      <alignment horizontal="left" vertical="center" wrapText="1"/>
    </xf>
    <xf numFmtId="0" fontId="7" fillId="0" borderId="36" xfId="37" applyNumberFormat="1" applyFont="1" applyFill="1" applyBorder="1" applyAlignment="1" applyProtection="1">
      <alignment horizontal="center" vertical="center"/>
    </xf>
    <xf numFmtId="165" fontId="5" fillId="0" borderId="40" xfId="37" applyNumberFormat="1" applyFont="1" applyFill="1" applyBorder="1" applyAlignment="1">
      <alignment horizontal="center" vertical="center" wrapText="1"/>
    </xf>
    <xf numFmtId="0" fontId="5" fillId="0" borderId="65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2" fontId="5" fillId="0" borderId="37" xfId="37" applyNumberFormat="1" applyFont="1" applyFill="1" applyBorder="1" applyAlignment="1">
      <alignment horizontal="center" vertical="center" wrapText="1"/>
    </xf>
    <xf numFmtId="168" fontId="5" fillId="0" borderId="66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4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7" xfId="37" applyNumberFormat="1" applyFont="1" applyFill="1" applyBorder="1" applyAlignment="1" applyProtection="1">
      <alignment horizontal="center" vertical="center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40" xfId="37" applyNumberFormat="1" applyFont="1" applyFill="1" applyBorder="1" applyAlignment="1" applyProtection="1">
      <alignment horizontal="center" vertical="center"/>
    </xf>
    <xf numFmtId="1" fontId="5" fillId="0" borderId="65" xfId="37" applyNumberFormat="1" applyFont="1" applyFill="1" applyBorder="1" applyAlignment="1" applyProtection="1">
      <alignment horizontal="center" vertical="center"/>
    </xf>
    <xf numFmtId="1" fontId="5" fillId="0" borderId="67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6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4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49" fontId="5" fillId="0" borderId="33" xfId="0" applyNumberFormat="1" applyFont="1" applyFill="1" applyBorder="1" applyAlignment="1">
      <alignment vertical="center" wrapText="1"/>
    </xf>
    <xf numFmtId="49" fontId="5" fillId="0" borderId="46" xfId="0" applyNumberFormat="1" applyFont="1" applyFill="1" applyBorder="1" applyAlignment="1">
      <alignment vertical="center" wrapText="1"/>
    </xf>
    <xf numFmtId="49" fontId="5" fillId="0" borderId="49" xfId="0" applyNumberFormat="1" applyFont="1" applyFill="1" applyBorder="1" applyAlignment="1">
      <alignment vertical="center" wrapText="1"/>
    </xf>
    <xf numFmtId="49" fontId="5" fillId="0" borderId="6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168" fontId="5" fillId="24" borderId="33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8" xfId="37" applyNumberFormat="1" applyFont="1" applyFill="1" applyBorder="1" applyAlignment="1">
      <alignment horizontal="center" vertical="center"/>
    </xf>
    <xf numFmtId="49" fontId="4" fillId="0" borderId="45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0" fillId="0" borderId="71" xfId="37" applyFont="1" applyFill="1" applyBorder="1" applyAlignment="1">
      <alignment horizontal="center" vertical="center" wrapText="1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89" xfId="37" applyFont="1" applyFill="1" applyBorder="1" applyAlignment="1">
      <alignment horizontal="center" vertical="center" wrapText="1"/>
    </xf>
    <xf numFmtId="0" fontId="30" fillId="0" borderId="72" xfId="37" applyFont="1" applyFill="1" applyBorder="1" applyAlignment="1">
      <alignment horizontal="center" vertical="center"/>
    </xf>
    <xf numFmtId="0" fontId="30" fillId="0" borderId="90" xfId="37" applyFont="1" applyFill="1" applyBorder="1" applyAlignment="1">
      <alignment horizontal="center" vertical="center"/>
    </xf>
    <xf numFmtId="0" fontId="30" fillId="0" borderId="71" xfId="37" applyFont="1" applyFill="1" applyBorder="1" applyAlignment="1">
      <alignment horizontal="center" vertical="center"/>
    </xf>
    <xf numFmtId="0" fontId="30" fillId="0" borderId="72" xfId="37" applyFont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89" xfId="37" applyFont="1" applyBorder="1" applyAlignment="1">
      <alignment horizontal="center" vertical="center"/>
    </xf>
    <xf numFmtId="0" fontId="30" fillId="0" borderId="90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9" xfId="37" applyFont="1" applyBorder="1" applyAlignment="1">
      <alignment horizontal="center" vertical="center"/>
    </xf>
    <xf numFmtId="0" fontId="30" fillId="0" borderId="28" xfId="37" applyFont="1" applyFill="1" applyBorder="1" applyAlignment="1">
      <alignment horizontal="center" vertical="center"/>
    </xf>
    <xf numFmtId="0" fontId="30" fillId="0" borderId="29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2" xfId="37" applyNumberFormat="1" applyFont="1" applyFill="1" applyBorder="1" applyAlignment="1">
      <alignment horizontal="center" vertical="center" wrapText="1"/>
    </xf>
    <xf numFmtId="0" fontId="4" fillId="0" borderId="60" xfId="37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36" xfId="37" applyNumberFormat="1" applyFont="1" applyFill="1" applyBorder="1" applyAlignment="1" applyProtection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0" xfId="37" applyNumberFormat="1" applyFont="1" applyFill="1" applyBorder="1" applyAlignment="1">
      <alignment horizontal="center" vertical="center" wrapText="1"/>
    </xf>
    <xf numFmtId="0" fontId="30" fillId="0" borderId="30" xfId="37" applyFont="1" applyBorder="1" applyAlignment="1">
      <alignment horizontal="center" vertical="center"/>
    </xf>
    <xf numFmtId="49" fontId="4" fillId="0" borderId="59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168" fontId="5" fillId="0" borderId="123" xfId="37" applyNumberFormat="1" applyFont="1" applyFill="1" applyBorder="1" applyAlignment="1">
      <alignment horizontal="center" vertical="center" wrapText="1"/>
    </xf>
    <xf numFmtId="49" fontId="5" fillId="0" borderId="70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165" fontId="4" fillId="0" borderId="18" xfId="37" applyNumberFormat="1" applyFont="1" applyFill="1" applyBorder="1" applyAlignment="1">
      <alignment horizontal="center" vertical="center" wrapText="1"/>
    </xf>
    <xf numFmtId="165" fontId="4" fillId="0" borderId="48" xfId="37" applyNumberFormat="1" applyFont="1" applyFill="1" applyBorder="1" applyAlignment="1">
      <alignment horizontal="center" vertical="center" wrapText="1"/>
    </xf>
    <xf numFmtId="165" fontId="5" fillId="0" borderId="38" xfId="37" applyNumberFormat="1" applyFont="1" applyFill="1" applyBorder="1" applyAlignment="1">
      <alignment horizontal="center" vertical="center" wrapText="1"/>
    </xf>
    <xf numFmtId="1" fontId="5" fillId="0" borderId="60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5" xfId="37" applyNumberFormat="1" applyFont="1" applyFill="1" applyBorder="1" applyAlignment="1">
      <alignment horizontal="center" vertical="center"/>
    </xf>
    <xf numFmtId="0" fontId="0" fillId="0" borderId="0" xfId="0"/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49" fontId="6" fillId="0" borderId="33" xfId="37" applyNumberFormat="1" applyFont="1" applyFill="1" applyBorder="1" applyAlignment="1">
      <alignment horizontal="left" vertical="center" wrapText="1"/>
    </xf>
    <xf numFmtId="168" fontId="6" fillId="0" borderId="33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3" xfId="37" applyNumberFormat="1" applyFont="1" applyFill="1" applyBorder="1" applyAlignment="1">
      <alignment vertical="center" wrapText="1"/>
    </xf>
    <xf numFmtId="168" fontId="6" fillId="0" borderId="45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3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6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2" xfId="40" applyNumberFormat="1" applyFont="1" applyFill="1" applyBorder="1" applyAlignment="1">
      <alignment horizontal="center" vertical="center" wrapText="1"/>
    </xf>
    <xf numFmtId="1" fontId="5" fillId="24" borderId="44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70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89" xfId="0" applyNumberFormat="1" applyFont="1" applyFill="1" applyBorder="1" applyAlignment="1" applyProtection="1">
      <alignment horizontal="center" vertical="center" wrapText="1"/>
    </xf>
    <xf numFmtId="49" fontId="4" fillId="0" borderId="90" xfId="0" applyNumberFormat="1" applyFont="1" applyFill="1" applyBorder="1" applyAlignment="1" applyProtection="1">
      <alignment horizontal="center" vertical="center" wrapText="1"/>
    </xf>
    <xf numFmtId="49" fontId="4" fillId="0" borderId="71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168" fontId="6" fillId="24" borderId="33" xfId="40" applyNumberFormat="1" applyFont="1" applyFill="1" applyBorder="1" applyAlignment="1" applyProtection="1">
      <alignment horizontal="center" vertical="center"/>
    </xf>
    <xf numFmtId="1" fontId="6" fillId="24" borderId="41" xfId="40" applyNumberFormat="1" applyFont="1" applyFill="1" applyBorder="1" applyAlignment="1" applyProtection="1">
      <alignment horizontal="center" vertical="center"/>
    </xf>
    <xf numFmtId="168" fontId="5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3" xfId="40" applyNumberFormat="1" applyFont="1" applyFill="1" applyBorder="1" applyAlignment="1" applyProtection="1">
      <alignment horizontal="center" vertical="center"/>
    </xf>
    <xf numFmtId="1" fontId="6" fillId="24" borderId="46" xfId="40" applyNumberFormat="1" applyFont="1" applyFill="1" applyBorder="1" applyAlignment="1" applyProtection="1">
      <alignment horizontal="center" vertical="center"/>
    </xf>
    <xf numFmtId="1" fontId="5" fillId="24" borderId="6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0" borderId="125" xfId="37" applyNumberFormat="1" applyFont="1" applyFill="1" applyBorder="1" applyAlignment="1" applyProtection="1">
      <alignment horizontal="center" vertical="center"/>
    </xf>
    <xf numFmtId="49" fontId="5" fillId="0" borderId="65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37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0" fontId="4" fillId="0" borderId="72" xfId="37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/>
    </xf>
    <xf numFmtId="166" fontId="4" fillId="0" borderId="31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8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2" xfId="37" applyNumberFormat="1" applyFont="1" applyFill="1" applyBorder="1" applyAlignment="1" applyProtection="1">
      <alignment horizontal="center" vertical="center"/>
    </xf>
    <xf numFmtId="1" fontId="4" fillId="0" borderId="72" xfId="37" applyNumberFormat="1" applyFont="1" applyFill="1" applyBorder="1" applyAlignment="1">
      <alignment horizontal="center" vertical="center"/>
    </xf>
    <xf numFmtId="165" fontId="4" fillId="0" borderId="72" xfId="37" applyNumberFormat="1" applyFont="1" applyFill="1" applyBorder="1" applyAlignment="1">
      <alignment horizontal="center" vertical="center" wrapText="1"/>
    </xf>
    <xf numFmtId="168" fontId="4" fillId="0" borderId="48" xfId="37" applyNumberFormat="1" applyFont="1" applyFill="1" applyBorder="1" applyAlignment="1" applyProtection="1">
      <alignment horizontal="center" vertical="center"/>
    </xf>
    <xf numFmtId="1" fontId="4" fillId="0" borderId="48" xfId="37" applyNumberFormat="1" applyFont="1" applyFill="1" applyBorder="1" applyAlignment="1">
      <alignment horizontal="center" vertical="center"/>
    </xf>
    <xf numFmtId="0" fontId="4" fillId="0" borderId="48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8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9" fontId="4" fillId="0" borderId="90" xfId="0" applyNumberFormat="1" applyFont="1" applyFill="1" applyBorder="1" applyAlignment="1" applyProtection="1">
      <alignment horizontal="center" vertical="center"/>
    </xf>
    <xf numFmtId="165" fontId="5" fillId="0" borderId="72" xfId="37" applyNumberFormat="1" applyFont="1" applyFill="1" applyBorder="1" applyAlignment="1">
      <alignment horizontal="center" vertical="center" wrapText="1"/>
    </xf>
    <xf numFmtId="1" fontId="5" fillId="0" borderId="72" xfId="37" applyNumberFormat="1" applyFont="1" applyFill="1" applyBorder="1" applyAlignment="1">
      <alignment horizontal="center" vertical="center" wrapText="1"/>
    </xf>
    <xf numFmtId="165" fontId="5" fillId="0" borderId="73" xfId="37" applyNumberFormat="1" applyFont="1" applyFill="1" applyBorder="1" applyAlignment="1">
      <alignment horizontal="center" vertical="center" wrapText="1"/>
    </xf>
    <xf numFmtId="168" fontId="5" fillId="0" borderId="94" xfId="37" applyNumberFormat="1" applyFont="1" applyFill="1" applyBorder="1" applyAlignment="1">
      <alignment horizontal="center" vertical="center" wrapText="1"/>
    </xf>
    <xf numFmtId="168" fontId="7" fillId="0" borderId="111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0" xfId="37" applyNumberFormat="1" applyFont="1" applyFill="1" applyBorder="1" applyAlignment="1">
      <alignment horizontal="center" vertical="center" wrapText="1"/>
    </xf>
    <xf numFmtId="1" fontId="5" fillId="0" borderId="70" xfId="37" applyNumberFormat="1" applyFont="1" applyFill="1" applyBorder="1" applyAlignment="1" applyProtection="1">
      <alignment horizontal="center" vertical="center"/>
    </xf>
    <xf numFmtId="49" fontId="6" fillId="0" borderId="33" xfId="0" applyNumberFormat="1" applyFont="1" applyFill="1" applyBorder="1" applyAlignment="1">
      <alignment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1" fontId="6" fillId="0" borderId="45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vertical="center" wrapText="1"/>
    </xf>
    <xf numFmtId="49" fontId="4" fillId="0" borderId="46" xfId="37" applyNumberFormat="1" applyFont="1" applyFill="1" applyBorder="1" applyAlignment="1" applyProtection="1">
      <alignment horizontal="left" vertical="center"/>
    </xf>
    <xf numFmtId="0" fontId="4" fillId="0" borderId="41" xfId="37" applyFont="1" applyFill="1" applyBorder="1" applyAlignment="1">
      <alignment horizontal="center" vertical="center" wrapText="1"/>
    </xf>
    <xf numFmtId="1" fontId="4" fillId="0" borderId="62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7" fillId="0" borderId="15" xfId="0" applyNumberFormat="1" applyFont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left" wrapText="1"/>
    </xf>
    <xf numFmtId="168" fontId="4" fillId="0" borderId="48" xfId="0" applyNumberFormat="1" applyFont="1" applyFill="1" applyBorder="1" applyAlignment="1">
      <alignment horizontal="center" vertical="center"/>
    </xf>
    <xf numFmtId="0" fontId="48" fillId="0" borderId="48" xfId="0" applyFont="1" applyFill="1" applyBorder="1" applyAlignment="1">
      <alignment horizontal="center"/>
    </xf>
    <xf numFmtId="168" fontId="4" fillId="0" borderId="72" xfId="0" applyNumberFormat="1" applyFont="1" applyFill="1" applyBorder="1" applyAlignment="1" applyProtection="1">
      <alignment horizontal="center" vertical="center"/>
    </xf>
    <xf numFmtId="0" fontId="30" fillId="0" borderId="73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49" fontId="5" fillId="0" borderId="33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168" fontId="5" fillId="24" borderId="33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8" fillId="25" borderId="24" xfId="0" applyFont="1" applyFill="1" applyBorder="1" applyAlignment="1">
      <alignment horizontal="center" vertical="center"/>
    </xf>
    <xf numFmtId="49" fontId="5" fillId="0" borderId="16" xfId="37" applyNumberFormat="1" applyFont="1" applyFill="1" applyBorder="1" applyAlignment="1">
      <alignment horizontal="left" vertical="center" wrapText="1"/>
    </xf>
    <xf numFmtId="49" fontId="7" fillId="0" borderId="16" xfId="37" applyNumberFormat="1" applyFont="1" applyFill="1" applyBorder="1" applyAlignment="1">
      <alignment horizontal="right" vertical="center" wrapText="1"/>
    </xf>
    <xf numFmtId="49" fontId="4" fillId="0" borderId="16" xfId="37" applyNumberFormat="1" applyFont="1" applyFill="1" applyBorder="1" applyAlignment="1">
      <alignment horizontal="right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168" fontId="4" fillId="0" borderId="16" xfId="37" applyNumberFormat="1" applyFont="1" applyFill="1" applyBorder="1" applyAlignment="1" applyProtection="1">
      <alignment horizontal="center" vertical="center"/>
    </xf>
    <xf numFmtId="1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>
      <alignment horizontal="center" vertical="center" wrapText="1"/>
    </xf>
    <xf numFmtId="168" fontId="7" fillId="0" borderId="16" xfId="37" applyNumberFormat="1" applyFont="1" applyFill="1" applyBorder="1" applyAlignment="1" applyProtection="1">
      <alignment horizontal="center" vertical="center"/>
    </xf>
    <xf numFmtId="0" fontId="7" fillId="0" borderId="17" xfId="37" applyFont="1" applyFill="1" applyBorder="1" applyAlignment="1">
      <alignment horizontal="center" vertical="center" wrapText="1"/>
    </xf>
    <xf numFmtId="165" fontId="4" fillId="0" borderId="13" xfId="37" applyNumberFormat="1" applyFont="1" applyFill="1" applyBorder="1" applyAlignment="1">
      <alignment horizontal="center" vertical="center" wrapText="1"/>
    </xf>
    <xf numFmtId="165" fontId="6" fillId="0" borderId="18" xfId="37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9" fontId="4" fillId="0" borderId="12" xfId="37" applyNumberFormat="1" applyFont="1" applyFill="1" applyBorder="1" applyAlignment="1" applyProtection="1">
      <alignment horizontal="center" vertical="center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24" borderId="62" xfId="40" applyNumberFormat="1" applyFont="1" applyFill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8" fontId="6" fillId="0" borderId="108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165" fontId="6" fillId="0" borderId="24" xfId="37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165" fontId="6" fillId="0" borderId="48" xfId="37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 applyProtection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5" fillId="26" borderId="11" xfId="0" applyNumberFormat="1" applyFont="1" applyFill="1" applyBorder="1" applyAlignment="1">
      <alignment horizontal="left" vertical="center" wrapText="1"/>
    </xf>
    <xf numFmtId="0" fontId="4" fillId="26" borderId="17" xfId="0" applyFont="1" applyFill="1" applyBorder="1" applyAlignment="1">
      <alignment horizontal="center" vertical="center"/>
    </xf>
    <xf numFmtId="165" fontId="4" fillId="26" borderId="18" xfId="37" applyNumberFormat="1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/>
    </xf>
    <xf numFmtId="0" fontId="4" fillId="26" borderId="20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165" fontId="4" fillId="26" borderId="29" xfId="37" applyNumberFormat="1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4" fillId="26" borderId="31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right"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49" fontId="4" fillId="0" borderId="74" xfId="37" applyNumberFormat="1" applyFont="1" applyFill="1" applyBorder="1" applyAlignment="1">
      <alignment horizontal="left" vertical="center" wrapText="1"/>
    </xf>
    <xf numFmtId="49" fontId="5" fillId="0" borderId="56" xfId="37" applyNumberFormat="1" applyFont="1" applyFill="1" applyBorder="1" applyAlignment="1">
      <alignment horizontal="left" vertical="center" wrapText="1"/>
    </xf>
    <xf numFmtId="0" fontId="4" fillId="0" borderId="51" xfId="37" applyFont="1" applyFill="1" applyBorder="1" applyAlignment="1">
      <alignment horizontal="center" vertical="center" wrapText="1"/>
    </xf>
    <xf numFmtId="0" fontId="4" fillId="0" borderId="48" xfId="37" applyNumberFormat="1" applyFont="1" applyFill="1" applyBorder="1" applyAlignment="1">
      <alignment horizontal="center" vertical="center" wrapText="1"/>
    </xf>
    <xf numFmtId="49" fontId="4" fillId="0" borderId="48" xfId="37" applyNumberFormat="1" applyFont="1" applyFill="1" applyBorder="1" applyAlignment="1">
      <alignment horizontal="center" vertical="center" wrapText="1"/>
    </xf>
    <xf numFmtId="165" fontId="4" fillId="0" borderId="57" xfId="37" applyNumberFormat="1" applyFont="1" applyFill="1" applyBorder="1" applyAlignment="1" applyProtection="1">
      <alignment horizontal="center" vertical="center" wrapText="1"/>
    </xf>
    <xf numFmtId="168" fontId="5" fillId="0" borderId="129" xfId="37" applyNumberFormat="1" applyFont="1" applyFill="1" applyBorder="1" applyAlignment="1" applyProtection="1">
      <alignment horizontal="center" vertical="center"/>
    </xf>
    <xf numFmtId="1" fontId="5" fillId="0" borderId="51" xfId="37" applyNumberFormat="1" applyFont="1" applyFill="1" applyBorder="1" applyAlignment="1">
      <alignment horizontal="center" vertical="center"/>
    </xf>
    <xf numFmtId="0" fontId="5" fillId="0" borderId="48" xfId="37" applyFont="1" applyFill="1" applyBorder="1" applyAlignment="1">
      <alignment horizontal="center" vertical="center" wrapText="1"/>
    </xf>
    <xf numFmtId="165" fontId="5" fillId="0" borderId="55" xfId="37" applyNumberFormat="1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49" fontId="4" fillId="0" borderId="53" xfId="37" applyNumberFormat="1" applyFont="1" applyFill="1" applyBorder="1" applyAlignment="1">
      <alignment horizontal="right" vertical="center" wrapText="1"/>
    </xf>
    <xf numFmtId="49" fontId="4" fillId="0" borderId="54" xfId="37" applyNumberFormat="1" applyFont="1" applyFill="1" applyBorder="1" applyAlignment="1">
      <alignment horizontal="right" vertical="center" wrapText="1"/>
    </xf>
    <xf numFmtId="49" fontId="6" fillId="0" borderId="10" xfId="37" applyNumberFormat="1" applyFont="1" applyFill="1" applyBorder="1" applyAlignment="1">
      <alignment horizontal="center" vertical="center"/>
    </xf>
    <xf numFmtId="49" fontId="6" fillId="0" borderId="34" xfId="37" applyNumberFormat="1" applyFont="1" applyFill="1" applyBorder="1" applyAlignment="1">
      <alignment horizontal="center" vertical="center"/>
    </xf>
    <xf numFmtId="165" fontId="6" fillId="0" borderId="34" xfId="37" applyNumberFormat="1" applyFont="1" applyFill="1" applyBorder="1" applyAlignment="1">
      <alignment horizontal="center" vertical="center" wrapText="1"/>
    </xf>
    <xf numFmtId="1" fontId="6" fillId="0" borderId="34" xfId="37" applyNumberFormat="1" applyFont="1" applyFill="1" applyBorder="1" applyAlignment="1">
      <alignment horizontal="center" vertical="center"/>
    </xf>
    <xf numFmtId="0" fontId="6" fillId="0" borderId="34" xfId="37" applyNumberFormat="1" applyFont="1" applyFill="1" applyBorder="1" applyAlignment="1">
      <alignment horizontal="center" vertical="center"/>
    </xf>
    <xf numFmtId="165" fontId="6" fillId="0" borderId="12" xfId="37" applyNumberFormat="1" applyFont="1" applyFill="1" applyBorder="1" applyAlignment="1">
      <alignment horizontal="center" vertical="center" wrapText="1"/>
    </xf>
    <xf numFmtId="0" fontId="6" fillId="0" borderId="10" xfId="37" applyNumberFormat="1" applyFont="1" applyFill="1" applyBorder="1" applyAlignment="1">
      <alignment horizontal="center" vertical="center" wrapText="1"/>
    </xf>
    <xf numFmtId="0" fontId="6" fillId="0" borderId="12" xfId="37" applyNumberFormat="1" applyFont="1" applyFill="1" applyBorder="1" applyAlignment="1">
      <alignment horizontal="center" vertical="center" wrapText="1"/>
    </xf>
    <xf numFmtId="0" fontId="6" fillId="0" borderId="12" xfId="37" applyFont="1" applyFill="1" applyBorder="1" applyAlignment="1">
      <alignment horizontal="center" vertical="center" wrapText="1"/>
    </xf>
    <xf numFmtId="168" fontId="6" fillId="0" borderId="10" xfId="37" applyNumberFormat="1" applyFont="1" applyFill="1" applyBorder="1" applyAlignment="1">
      <alignment horizontal="center" vertical="center" wrapText="1"/>
    </xf>
    <xf numFmtId="0" fontId="6" fillId="0" borderId="13" xfId="37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33" xfId="37" applyNumberFormat="1" applyFont="1" applyFill="1" applyBorder="1" applyAlignment="1">
      <alignment horizontal="left" vertical="center" wrapText="1"/>
    </xf>
    <xf numFmtId="0" fontId="6" fillId="0" borderId="10" xfId="37" applyNumberFormat="1" applyFont="1" applyFill="1" applyBorder="1" applyAlignment="1">
      <alignment horizontal="center" vertical="center"/>
    </xf>
    <xf numFmtId="1" fontId="6" fillId="0" borderId="42" xfId="37" applyNumberFormat="1" applyFont="1" applyFill="1" applyBorder="1" applyAlignment="1">
      <alignment horizontal="center" vertical="center"/>
    </xf>
    <xf numFmtId="0" fontId="6" fillId="0" borderId="42" xfId="37" applyNumberFormat="1" applyFont="1" applyFill="1" applyBorder="1" applyAlignment="1">
      <alignment horizontal="center" vertical="center"/>
    </xf>
    <xf numFmtId="165" fontId="6" fillId="0" borderId="13" xfId="37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34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68" fontId="6" fillId="0" borderId="15" xfId="0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>
      <alignment horizontal="center" vertical="center"/>
    </xf>
    <xf numFmtId="165" fontId="4" fillId="0" borderId="71" xfId="37" applyNumberFormat="1" applyFont="1" applyFill="1" applyBorder="1" applyAlignment="1" applyProtection="1">
      <alignment horizontal="center" vertical="center"/>
    </xf>
    <xf numFmtId="165" fontId="4" fillId="0" borderId="73" xfId="37" applyNumberFormat="1" applyFont="1" applyFill="1" applyBorder="1" applyAlignment="1" applyProtection="1">
      <alignment horizontal="center" vertical="center"/>
    </xf>
    <xf numFmtId="0" fontId="30" fillId="0" borderId="88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122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2" fillId="0" borderId="75" xfId="37" applyFont="1" applyFill="1" applyBorder="1" applyAlignment="1">
      <alignment horizontal="center" vertical="center"/>
    </xf>
    <xf numFmtId="0" fontId="32" fillId="0" borderId="76" xfId="37" applyFont="1" applyFill="1" applyBorder="1" applyAlignment="1">
      <alignment horizontal="center" vertical="center"/>
    </xf>
    <xf numFmtId="0" fontId="32" fillId="0" borderId="77" xfId="37" applyFont="1" applyFill="1" applyBorder="1" applyAlignment="1">
      <alignment horizontal="center" vertical="center"/>
    </xf>
    <xf numFmtId="0" fontId="32" fillId="0" borderId="130" xfId="37" applyFont="1" applyFill="1" applyBorder="1" applyAlignment="1">
      <alignment horizontal="center" vertical="center"/>
    </xf>
    <xf numFmtId="0" fontId="32" fillId="0" borderId="70" xfId="37" applyFont="1" applyFill="1" applyBorder="1" applyAlignment="1">
      <alignment horizontal="center" vertical="center"/>
    </xf>
    <xf numFmtId="0" fontId="32" fillId="0" borderId="10" xfId="37" applyFont="1" applyFill="1" applyBorder="1" applyAlignment="1">
      <alignment horizontal="center" vertical="center"/>
    </xf>
    <xf numFmtId="0" fontId="32" fillId="0" borderId="34" xfId="37" applyFont="1" applyFill="1" applyBorder="1" applyAlignment="1">
      <alignment horizontal="center" vertical="center"/>
    </xf>
    <xf numFmtId="0" fontId="32" fillId="0" borderId="13" xfId="37" applyFont="1" applyFill="1" applyBorder="1" applyAlignment="1">
      <alignment horizontal="center" vertical="center"/>
    </xf>
    <xf numFmtId="0" fontId="32" fillId="0" borderId="63" xfId="37" applyFont="1" applyFill="1" applyBorder="1" applyAlignment="1">
      <alignment horizontal="center" vertical="center"/>
    </xf>
    <xf numFmtId="0" fontId="32" fillId="0" borderId="80" xfId="37" applyFont="1" applyFill="1" applyBorder="1" applyAlignment="1">
      <alignment horizontal="center" vertical="center"/>
    </xf>
    <xf numFmtId="0" fontId="32" fillId="0" borderId="81" xfId="37" applyFont="1" applyFill="1" applyBorder="1" applyAlignment="1">
      <alignment horizontal="center" vertical="center"/>
    </xf>
    <xf numFmtId="0" fontId="32" fillId="0" borderId="82" xfId="37" applyFont="1" applyFill="1" applyBorder="1" applyAlignment="1">
      <alignment horizontal="center" vertical="center"/>
    </xf>
    <xf numFmtId="0" fontId="32" fillId="0" borderId="83" xfId="37" applyFont="1" applyFill="1" applyBorder="1" applyAlignment="1">
      <alignment horizontal="center" vertical="center"/>
    </xf>
    <xf numFmtId="0" fontId="32" fillId="0" borderId="84" xfId="37" applyFont="1" applyFill="1" applyBorder="1" applyAlignment="1">
      <alignment horizontal="center" vertical="center"/>
    </xf>
    <xf numFmtId="0" fontId="32" fillId="0" borderId="78" xfId="37" applyFont="1" applyFill="1" applyBorder="1" applyAlignment="1">
      <alignment horizontal="center" vertical="center"/>
    </xf>
    <xf numFmtId="0" fontId="32" fillId="0" borderId="85" xfId="39" applyFont="1" applyFill="1" applyBorder="1" applyAlignment="1">
      <alignment horizontal="center" vertical="center"/>
    </xf>
    <xf numFmtId="0" fontId="32" fillId="0" borderId="86" xfId="39" applyFont="1" applyFill="1" applyBorder="1" applyAlignment="1">
      <alignment horizontal="center" vertical="center"/>
    </xf>
    <xf numFmtId="0" fontId="32" fillId="0" borderId="87" xfId="39" applyFont="1" applyFill="1" applyBorder="1" applyAlignment="1">
      <alignment horizontal="center" vertical="center"/>
    </xf>
    <xf numFmtId="0" fontId="30" fillId="0" borderId="18" xfId="37" applyFont="1" applyFill="1" applyBorder="1" applyAlignment="1">
      <alignment horizontal="center" vertical="center" wrapText="1"/>
    </xf>
    <xf numFmtId="0" fontId="32" fillId="0" borderId="14" xfId="37" applyFont="1" applyFill="1" applyBorder="1" applyAlignment="1">
      <alignment horizontal="center" vertical="center"/>
    </xf>
    <xf numFmtId="0" fontId="30" fillId="0" borderId="131" xfId="37" applyFont="1" applyFill="1" applyBorder="1" applyAlignment="1">
      <alignment horizontal="center" vertical="center" wrapText="1"/>
    </xf>
    <xf numFmtId="0" fontId="30" fillId="0" borderId="132" xfId="37" applyFont="1" applyFill="1" applyBorder="1" applyAlignment="1">
      <alignment horizontal="center" vertical="center"/>
    </xf>
    <xf numFmtId="0" fontId="30" fillId="0" borderId="55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48" xfId="37" applyFont="1" applyBorder="1" applyAlignment="1">
      <alignment horizontal="center" vertical="center"/>
    </xf>
    <xf numFmtId="0" fontId="30" fillId="0" borderId="57" xfId="37" applyFont="1" applyBorder="1" applyAlignment="1">
      <alignment horizontal="center" vertical="center"/>
    </xf>
    <xf numFmtId="0" fontId="30" fillId="0" borderId="51" xfId="39" applyFont="1" applyBorder="1" applyAlignment="1">
      <alignment horizontal="center" vertical="center"/>
    </xf>
    <xf numFmtId="0" fontId="30" fillId="0" borderId="48" xfId="39" applyFont="1" applyBorder="1" applyAlignment="1">
      <alignment horizontal="center" vertical="center"/>
    </xf>
    <xf numFmtId="0" fontId="30" fillId="0" borderId="55" xfId="39" applyFont="1" applyBorder="1" applyAlignment="1">
      <alignment horizontal="center" vertical="center"/>
    </xf>
    <xf numFmtId="168" fontId="5" fillId="24" borderId="15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2" fillId="0" borderId="57" xfId="37" applyFont="1" applyFill="1" applyBorder="1" applyAlignment="1">
      <alignment horizontal="center" vertical="center" wrapText="1"/>
    </xf>
    <xf numFmtId="0" fontId="32" fillId="0" borderId="56" xfId="37" applyFont="1" applyFill="1" applyBorder="1" applyAlignment="1">
      <alignment horizontal="center" vertical="center" wrapText="1"/>
    </xf>
    <xf numFmtId="0" fontId="32" fillId="0" borderId="58" xfId="37" applyFont="1" applyFill="1" applyBorder="1" applyAlignment="1">
      <alignment horizontal="center" vertical="center" wrapText="1"/>
    </xf>
    <xf numFmtId="0" fontId="32" fillId="0" borderId="39" xfId="37" applyFont="1" applyFill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vertical="center" wrapText="1"/>
    </xf>
    <xf numFmtId="0" fontId="32" fillId="0" borderId="65" xfId="37" applyFont="1" applyFill="1" applyBorder="1" applyAlignment="1">
      <alignment horizontal="center" vertical="center" wrapText="1"/>
    </xf>
    <xf numFmtId="0" fontId="32" fillId="0" borderId="90" xfId="37" applyFont="1" applyFill="1" applyBorder="1" applyAlignment="1">
      <alignment horizontal="center" vertical="center" wrapText="1"/>
    </xf>
    <xf numFmtId="0" fontId="32" fillId="0" borderId="101" xfId="37" applyFont="1" applyFill="1" applyBorder="1" applyAlignment="1">
      <alignment horizontal="center" vertical="center" wrapText="1"/>
    </xf>
    <xf numFmtId="0" fontId="32" fillId="0" borderId="89" xfId="37" applyFont="1" applyFill="1" applyBorder="1" applyAlignment="1">
      <alignment horizontal="center" vertical="center" wrapText="1"/>
    </xf>
    <xf numFmtId="0" fontId="32" fillId="0" borderId="57" xfId="36" applyFont="1" applyBorder="1" applyAlignment="1">
      <alignment horizontal="center" vertical="center" wrapText="1"/>
    </xf>
    <xf numFmtId="0" fontId="33" fillId="0" borderId="56" xfId="37" applyFont="1" applyBorder="1" applyAlignment="1">
      <alignment horizontal="center" vertical="center" wrapText="1"/>
    </xf>
    <xf numFmtId="0" fontId="33" fillId="0" borderId="58" xfId="37" applyFont="1" applyBorder="1" applyAlignment="1">
      <alignment horizontal="center" vertical="center" wrapText="1"/>
    </xf>
    <xf numFmtId="0" fontId="33" fillId="0" borderId="39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5" xfId="37" applyFont="1" applyBorder="1" applyAlignment="1">
      <alignment horizontal="center" vertical="center" wrapText="1"/>
    </xf>
    <xf numFmtId="0" fontId="33" fillId="0" borderId="9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89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7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0" fontId="30" fillId="0" borderId="97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49" fontId="30" fillId="0" borderId="25" xfId="36" applyNumberFormat="1" applyFont="1" applyFill="1" applyBorder="1" applyAlignment="1" applyProtection="1">
      <alignment vertical="center" wrapText="1"/>
      <protection locked="0"/>
    </xf>
    <xf numFmtId="49" fontId="30" fillId="0" borderId="53" xfId="36" applyNumberFormat="1" applyFont="1" applyFill="1" applyBorder="1" applyAlignment="1" applyProtection="1">
      <alignment vertical="center" wrapText="1"/>
      <protection locked="0"/>
    </xf>
    <xf numFmtId="49" fontId="30" fillId="0" borderId="27" xfId="36" applyNumberFormat="1" applyFont="1" applyFill="1" applyBorder="1" applyAlignment="1" applyProtection="1">
      <alignment vertical="center" wrapText="1"/>
      <protection locked="0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3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2" fillId="0" borderId="57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8" xfId="37" applyFont="1" applyBorder="1" applyAlignment="1">
      <alignment wrapText="1"/>
    </xf>
    <xf numFmtId="0" fontId="33" fillId="0" borderId="39" xfId="37" applyFont="1" applyBorder="1" applyAlignment="1">
      <alignment wrapText="1"/>
    </xf>
    <xf numFmtId="0" fontId="33" fillId="0" borderId="65" xfId="37" applyFont="1" applyBorder="1" applyAlignment="1">
      <alignment wrapText="1"/>
    </xf>
    <xf numFmtId="0" fontId="33" fillId="0" borderId="90" xfId="37" applyFont="1" applyBorder="1" applyAlignment="1">
      <alignment wrapText="1"/>
    </xf>
    <xf numFmtId="0" fontId="33" fillId="0" borderId="89" xfId="37" applyFont="1" applyBorder="1" applyAlignment="1">
      <alignment wrapText="1"/>
    </xf>
    <xf numFmtId="0" fontId="30" fillId="0" borderId="106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2" fillId="0" borderId="94" xfId="37" applyFont="1" applyBorder="1" applyAlignment="1">
      <alignment horizontal="center" vertical="center" textRotation="90"/>
    </xf>
    <xf numFmtId="0" fontId="32" fillId="0" borderId="95" xfId="37" applyFont="1" applyBorder="1" applyAlignment="1">
      <alignment horizontal="center" vertical="center" textRotation="90"/>
    </xf>
    <xf numFmtId="0" fontId="32" fillId="0" borderId="126" xfId="37" applyFont="1" applyBorder="1" applyAlignment="1">
      <alignment horizontal="center" vertical="center"/>
    </xf>
    <xf numFmtId="0" fontId="32" fillId="0" borderId="127" xfId="37" applyFont="1" applyBorder="1" applyAlignment="1">
      <alignment horizontal="center" vertical="center"/>
    </xf>
    <xf numFmtId="0" fontId="32" fillId="0" borderId="128" xfId="37" applyFont="1" applyBorder="1" applyAlignment="1">
      <alignment horizontal="center" vertical="center"/>
    </xf>
    <xf numFmtId="0" fontId="30" fillId="0" borderId="33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0" xfId="39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11" xfId="37" applyFont="1" applyBorder="1" applyAlignment="1">
      <alignment horizontal="center" vertical="center" wrapText="1"/>
    </xf>
    <xf numFmtId="0" fontId="32" fillId="0" borderId="70" xfId="37" applyFont="1" applyBorder="1" applyAlignment="1">
      <alignment horizontal="center" vertical="center" wrapText="1"/>
    </xf>
    <xf numFmtId="0" fontId="32" fillId="0" borderId="46" xfId="37" applyFont="1" applyBorder="1" applyAlignment="1">
      <alignment horizontal="center" vertical="center"/>
    </xf>
    <xf numFmtId="0" fontId="32" fillId="0" borderId="108" xfId="37" applyFont="1" applyBorder="1" applyAlignment="1">
      <alignment horizontal="center" vertical="center"/>
    </xf>
    <xf numFmtId="0" fontId="32" fillId="0" borderId="109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2" xfId="39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101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6" xfId="37" applyFont="1" applyBorder="1" applyAlignment="1">
      <alignment horizontal="left" vertical="center" wrapText="1"/>
    </xf>
    <xf numFmtId="49" fontId="30" fillId="0" borderId="25" xfId="36" applyNumberFormat="1" applyFont="1" applyBorder="1" applyAlignment="1" applyProtection="1">
      <alignment vertical="center" wrapText="1"/>
      <protection locked="0"/>
    </xf>
    <xf numFmtId="49" fontId="30" fillId="0" borderId="53" xfId="36" applyNumberFormat="1" applyFont="1" applyBorder="1" applyAlignment="1" applyProtection="1">
      <alignment vertical="center" wrapText="1"/>
      <protection locked="0"/>
    </xf>
    <xf numFmtId="49" fontId="30" fillId="0" borderId="27" xfId="36" applyNumberFormat="1" applyFont="1" applyBorder="1" applyAlignment="1" applyProtection="1">
      <alignment vertical="center" wrapText="1"/>
      <protection locked="0"/>
    </xf>
    <xf numFmtId="0" fontId="30" fillId="0" borderId="25" xfId="37" applyFont="1" applyBorder="1" applyAlignment="1">
      <alignment horizontal="center" vertical="center" wrapText="1"/>
    </xf>
    <xf numFmtId="0" fontId="30" fillId="0" borderId="53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2" fillId="0" borderId="56" xfId="36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39" xfId="36" applyFont="1" applyBorder="1" applyAlignment="1">
      <alignment horizontal="center" vertical="center" wrapText="1"/>
    </xf>
    <xf numFmtId="0" fontId="32" fillId="0" borderId="0" xfId="36" applyFont="1" applyBorder="1" applyAlignment="1">
      <alignment horizontal="center" vertical="center" wrapText="1"/>
    </xf>
    <xf numFmtId="0" fontId="32" fillId="0" borderId="65" xfId="36" applyFont="1" applyBorder="1" applyAlignment="1">
      <alignment horizontal="center" vertical="center" wrapText="1"/>
    </xf>
    <xf numFmtId="0" fontId="32" fillId="0" borderId="90" xfId="36" applyFont="1" applyBorder="1" applyAlignment="1">
      <alignment horizontal="center" vertical="center" wrapText="1"/>
    </xf>
    <xf numFmtId="0" fontId="32" fillId="0" borderId="101" xfId="36" applyFont="1" applyBorder="1" applyAlignment="1">
      <alignment horizontal="center" vertical="center" wrapText="1"/>
    </xf>
    <xf numFmtId="0" fontId="32" fillId="0" borderId="89" xfId="36" applyFont="1" applyBorder="1" applyAlignment="1">
      <alignment horizontal="center" vertical="center" wrapText="1"/>
    </xf>
    <xf numFmtId="0" fontId="30" fillId="0" borderId="110" xfId="37" applyFont="1" applyBorder="1" applyAlignment="1">
      <alignment horizontal="center" vertical="center" wrapText="1"/>
    </xf>
    <xf numFmtId="0" fontId="33" fillId="0" borderId="99" xfId="37" applyFont="1" applyBorder="1" applyAlignment="1">
      <alignment horizontal="center" vertical="center" wrapText="1"/>
    </xf>
    <xf numFmtId="0" fontId="33" fillId="0" borderId="98" xfId="37" applyFont="1" applyBorder="1" applyAlignment="1">
      <alignment horizontal="center" vertical="center" wrapText="1"/>
    </xf>
    <xf numFmtId="0" fontId="30" fillId="0" borderId="97" xfId="37" applyFont="1" applyFill="1" applyBorder="1" applyAlignment="1">
      <alignment horizontal="center" vertical="center" wrapText="1"/>
    </xf>
    <xf numFmtId="0" fontId="33" fillId="0" borderId="98" xfId="37" applyFont="1" applyFill="1" applyBorder="1" applyAlignment="1">
      <alignment horizontal="center" vertical="center" wrapText="1"/>
    </xf>
    <xf numFmtId="0" fontId="33" fillId="0" borderId="99" xfId="37" applyFont="1" applyFill="1" applyBorder="1" applyAlignment="1">
      <alignment horizontal="center" vertical="center" wrapText="1"/>
    </xf>
    <xf numFmtId="0" fontId="32" fillId="0" borderId="57" xfId="36" applyFont="1" applyFill="1" applyBorder="1" applyAlignment="1">
      <alignment horizontal="center" vertical="center" wrapText="1"/>
    </xf>
    <xf numFmtId="0" fontId="32" fillId="0" borderId="56" xfId="36" applyFont="1" applyFill="1" applyBorder="1" applyAlignment="1">
      <alignment horizontal="center" vertical="center" wrapText="1"/>
    </xf>
    <xf numFmtId="0" fontId="32" fillId="0" borderId="58" xfId="36" applyFont="1" applyFill="1" applyBorder="1" applyAlignment="1">
      <alignment horizontal="center" vertical="center" wrapText="1"/>
    </xf>
    <xf numFmtId="0" fontId="32" fillId="0" borderId="39" xfId="36" applyFont="1" applyFill="1" applyBorder="1" applyAlignment="1">
      <alignment horizontal="center" vertical="center" wrapText="1"/>
    </xf>
    <xf numFmtId="0" fontId="32" fillId="0" borderId="0" xfId="36" applyFont="1" applyFill="1" applyBorder="1" applyAlignment="1">
      <alignment horizontal="center" vertical="center" wrapText="1"/>
    </xf>
    <xf numFmtId="0" fontId="32" fillId="0" borderId="65" xfId="36" applyFont="1" applyFill="1" applyBorder="1" applyAlignment="1">
      <alignment horizontal="center" vertical="center" wrapText="1"/>
    </xf>
    <xf numFmtId="0" fontId="32" fillId="0" borderId="90" xfId="36" applyFont="1" applyFill="1" applyBorder="1" applyAlignment="1">
      <alignment horizontal="center" vertical="center" wrapText="1"/>
    </xf>
    <xf numFmtId="0" fontId="32" fillId="0" borderId="101" xfId="36" applyFont="1" applyFill="1" applyBorder="1" applyAlignment="1">
      <alignment horizontal="center" vertical="center" wrapText="1"/>
    </xf>
    <xf numFmtId="0" fontId="32" fillId="0" borderId="89" xfId="36" applyFont="1" applyFill="1" applyBorder="1" applyAlignment="1">
      <alignment horizontal="center" vertical="center" wrapText="1"/>
    </xf>
    <xf numFmtId="0" fontId="30" fillId="0" borderId="104" xfId="37" applyFont="1" applyBorder="1" applyAlignment="1">
      <alignment horizontal="center" vertical="center" wrapText="1"/>
    </xf>
    <xf numFmtId="168" fontId="5" fillId="24" borderId="33" xfId="0" applyNumberFormat="1" applyFont="1" applyFill="1" applyBorder="1" applyAlignment="1" applyProtection="1">
      <alignment horizontal="center" vertical="center" wrapText="1"/>
    </xf>
    <xf numFmtId="168" fontId="5" fillId="24" borderId="70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0" fontId="5" fillId="24" borderId="69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6" fillId="0" borderId="33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0" xfId="37" applyFont="1" applyFill="1" applyBorder="1" applyAlignment="1">
      <alignment horizontal="right" vertical="center" wrapText="1"/>
    </xf>
    <xf numFmtId="0" fontId="5" fillId="0" borderId="33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9" xfId="37" applyFont="1" applyFill="1" applyBorder="1" applyAlignment="1">
      <alignment horizontal="right" vertical="center" wrapText="1"/>
    </xf>
    <xf numFmtId="0" fontId="5" fillId="0" borderId="68" xfId="37" applyFont="1" applyFill="1" applyBorder="1" applyAlignment="1">
      <alignment horizontal="right" vertical="center" wrapText="1"/>
    </xf>
    <xf numFmtId="0" fontId="5" fillId="24" borderId="0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0" fontId="5" fillId="24" borderId="70" xfId="40" applyNumberFormat="1" applyFont="1" applyFill="1" applyBorder="1" applyAlignment="1" applyProtection="1">
      <alignment horizontal="center" vertical="center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3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3" xfId="4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0" fontId="5" fillId="24" borderId="112" xfId="0" applyFont="1" applyFill="1" applyBorder="1" applyAlignment="1">
      <alignment horizontal="right" vertical="center" wrapText="1"/>
    </xf>
    <xf numFmtId="0" fontId="5" fillId="24" borderId="113" xfId="0" applyFont="1" applyFill="1" applyBorder="1" applyAlignment="1">
      <alignment horizontal="right" vertical="center" wrapText="1"/>
    </xf>
    <xf numFmtId="0" fontId="5" fillId="24" borderId="33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167" fontId="5" fillId="24" borderId="33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0" xfId="40" applyNumberFormat="1" applyFont="1" applyFill="1" applyBorder="1" applyAlignment="1" applyProtection="1">
      <alignment horizontal="center" vertical="center"/>
    </xf>
    <xf numFmtId="0" fontId="6" fillId="0" borderId="33" xfId="40" applyFont="1" applyFill="1" applyBorder="1" applyAlignment="1">
      <alignment horizontal="left" vertical="center" wrapText="1"/>
    </xf>
    <xf numFmtId="0" fontId="5" fillId="0" borderId="11" xfId="40" applyFont="1" applyFill="1" applyBorder="1" applyAlignment="1">
      <alignment horizontal="left" vertical="center" wrapText="1"/>
    </xf>
    <xf numFmtId="0" fontId="5" fillId="0" borderId="70" xfId="40" applyFont="1" applyFill="1" applyBorder="1" applyAlignment="1">
      <alignment horizontal="left" vertical="center" wrapText="1"/>
    </xf>
    <xf numFmtId="166" fontId="4" fillId="24" borderId="48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35" xfId="40" applyNumberFormat="1" applyFont="1" applyFill="1" applyBorder="1" applyAlignment="1" applyProtection="1">
      <alignment horizontal="center" vertical="center" textRotation="90" wrapText="1"/>
    </xf>
    <xf numFmtId="165" fontId="2" fillId="0" borderId="118" xfId="37" applyNumberFormat="1" applyFont="1" applyFill="1" applyBorder="1" applyAlignment="1" applyProtection="1">
      <alignment horizontal="center" vertical="center"/>
    </xf>
    <xf numFmtId="165" fontId="2" fillId="0" borderId="119" xfId="37" applyNumberFormat="1" applyFont="1" applyFill="1" applyBorder="1" applyAlignment="1" applyProtection="1">
      <alignment horizontal="center" vertical="center"/>
    </xf>
    <xf numFmtId="165" fontId="2" fillId="0" borderId="120" xfId="37" applyNumberFormat="1" applyFont="1" applyFill="1" applyBorder="1" applyAlignment="1" applyProtection="1">
      <alignment horizontal="center" vertical="center"/>
    </xf>
    <xf numFmtId="0" fontId="4" fillId="24" borderId="69" xfId="40" applyNumberFormat="1" applyFont="1" applyFill="1" applyBorder="1" applyAlignment="1" applyProtection="1">
      <alignment horizontal="center" vertical="center" textRotation="90"/>
    </xf>
    <xf numFmtId="0" fontId="4" fillId="24" borderId="111" xfId="40" applyNumberFormat="1" applyFont="1" applyFill="1" applyBorder="1" applyAlignment="1" applyProtection="1">
      <alignment horizontal="center" vertical="center" textRotation="90"/>
    </xf>
    <xf numFmtId="0" fontId="4" fillId="24" borderId="64" xfId="40" applyNumberFormat="1" applyFont="1" applyFill="1" applyBorder="1" applyAlignment="1" applyProtection="1">
      <alignment horizontal="center" vertical="center" textRotation="90"/>
    </xf>
    <xf numFmtId="166" fontId="4" fillId="24" borderId="69" xfId="40" applyNumberFormat="1" applyFont="1" applyFill="1" applyBorder="1" applyAlignment="1" applyProtection="1">
      <alignment horizontal="center" vertical="center"/>
    </xf>
    <xf numFmtId="166" fontId="4" fillId="24" borderId="111" xfId="40" applyNumberFormat="1" applyFont="1" applyFill="1" applyBorder="1" applyAlignment="1" applyProtection="1">
      <alignment horizontal="center" vertical="center"/>
    </xf>
    <xf numFmtId="166" fontId="4" fillId="24" borderId="64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wrapText="1"/>
    </xf>
    <xf numFmtId="166" fontId="4" fillId="0" borderId="121" xfId="40" applyNumberFormat="1" applyFont="1" applyFill="1" applyBorder="1" applyAlignment="1" applyProtection="1">
      <alignment horizontal="center" vertical="center" wrapText="1"/>
    </xf>
    <xf numFmtId="166" fontId="4" fillId="24" borderId="69" xfId="40" applyNumberFormat="1" applyFont="1" applyFill="1" applyBorder="1" applyAlignment="1" applyProtection="1">
      <alignment horizontal="center" vertical="center" textRotation="90" wrapText="1"/>
    </xf>
    <xf numFmtId="166" fontId="4" fillId="24" borderId="111" xfId="40" applyNumberFormat="1" applyFont="1" applyFill="1" applyBorder="1" applyAlignment="1" applyProtection="1">
      <alignment horizontal="center" vertical="center" textRotation="90" wrapText="1"/>
    </xf>
    <xf numFmtId="166" fontId="4" fillId="24" borderId="64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wrapText="1"/>
    </xf>
    <xf numFmtId="166" fontId="4" fillId="24" borderId="12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108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45" xfId="40" applyNumberFormat="1" applyFont="1" applyFill="1" applyBorder="1" applyAlignment="1" applyProtection="1">
      <alignment horizontal="center" vertical="center" wrapText="1"/>
    </xf>
    <xf numFmtId="0" fontId="4" fillId="24" borderId="79" xfId="40" applyNumberFormat="1" applyFont="1" applyFill="1" applyBorder="1" applyAlignment="1" applyProtection="1">
      <alignment horizontal="center" vertical="center" wrapText="1"/>
    </xf>
    <xf numFmtId="0" fontId="4" fillId="24" borderId="68" xfId="40" applyNumberFormat="1" applyFont="1" applyFill="1" applyBorder="1" applyAlignment="1" applyProtection="1">
      <alignment horizontal="center" vertical="center" wrapText="1"/>
    </xf>
    <xf numFmtId="166" fontId="4" fillId="0" borderId="51" xfId="40" applyNumberFormat="1" applyFont="1" applyFill="1" applyBorder="1" applyAlignment="1" applyProtection="1">
      <alignment horizontal="center" vertical="center" textRotation="90" wrapText="1"/>
    </xf>
    <xf numFmtId="166" fontId="4" fillId="0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60" xfId="40" applyNumberFormat="1" applyFont="1" applyFill="1" applyBorder="1" applyAlignment="1" applyProtection="1">
      <alignment horizontal="center" vertical="center" textRotation="90" wrapText="1"/>
    </xf>
    <xf numFmtId="166" fontId="4" fillId="0" borderId="48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35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2" xfId="40" applyNumberFormat="1" applyFont="1" applyFill="1" applyBorder="1" applyAlignment="1" applyProtection="1">
      <alignment horizontal="center" vertical="center" wrapText="1"/>
    </xf>
    <xf numFmtId="166" fontId="4" fillId="24" borderId="57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0" fontId="4" fillId="24" borderId="11" xfId="40" applyNumberFormat="1" applyFont="1" applyFill="1" applyBorder="1" applyAlignment="1" applyProtection="1">
      <alignment horizontal="center" vertical="center"/>
    </xf>
    <xf numFmtId="166" fontId="4" fillId="0" borderId="55" xfId="40" applyNumberFormat="1" applyFont="1" applyFill="1" applyBorder="1" applyAlignment="1" applyProtection="1">
      <alignment horizontal="center" vertical="center" textRotation="90" wrapText="1"/>
    </xf>
    <xf numFmtId="166" fontId="4" fillId="0" borderId="40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0" fontId="6" fillId="24" borderId="112" xfId="0" applyFont="1" applyFill="1" applyBorder="1" applyAlignment="1">
      <alignment horizontal="right" vertical="center" wrapText="1"/>
    </xf>
    <xf numFmtId="0" fontId="6" fillId="24" borderId="113" xfId="0" applyFont="1" applyFill="1" applyBorder="1" applyAlignment="1">
      <alignment horizontal="right" vertical="center" wrapText="1"/>
    </xf>
    <xf numFmtId="0" fontId="5" fillId="0" borderId="45" xfId="37" applyFont="1" applyFill="1" applyBorder="1" applyAlignment="1">
      <alignment horizontal="right" vertical="center" wrapText="1"/>
    </xf>
    <xf numFmtId="49" fontId="5" fillId="0" borderId="33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0" xfId="37" applyNumberFormat="1" applyFont="1" applyFill="1" applyBorder="1" applyAlignment="1" applyProtection="1">
      <alignment horizontal="center" vertical="center" wrapText="1"/>
    </xf>
    <xf numFmtId="167" fontId="5" fillId="24" borderId="51" xfId="40" applyNumberFormat="1" applyFont="1" applyFill="1" applyBorder="1" applyAlignment="1" applyProtection="1">
      <alignment horizontal="center" vertical="center"/>
    </xf>
    <xf numFmtId="167" fontId="5" fillId="24" borderId="48" xfId="40" applyNumberFormat="1" applyFont="1" applyFill="1" applyBorder="1" applyAlignment="1" applyProtection="1">
      <alignment horizontal="center" vertical="center"/>
    </xf>
    <xf numFmtId="167" fontId="5" fillId="24" borderId="55" xfId="40" applyNumberFormat="1" applyFont="1" applyFill="1" applyBorder="1" applyAlignment="1" applyProtection="1">
      <alignment horizontal="center" vertical="center"/>
    </xf>
    <xf numFmtId="49" fontId="5" fillId="24" borderId="33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0" xfId="0" applyNumberFormat="1" applyFont="1" applyFill="1" applyBorder="1" applyAlignment="1" applyProtection="1">
      <alignment horizontal="center" vertical="center"/>
    </xf>
    <xf numFmtId="165" fontId="5" fillId="24" borderId="114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6" fontId="4" fillId="24" borderId="51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60" xfId="40" applyNumberFormat="1" applyFont="1" applyFill="1" applyBorder="1" applyAlignment="1" applyProtection="1">
      <alignment horizontal="center" vertical="center" textRotation="90" wrapText="1"/>
    </xf>
    <xf numFmtId="0" fontId="6" fillId="0" borderId="45" xfId="37" applyFont="1" applyFill="1" applyBorder="1" applyAlignment="1">
      <alignment horizontal="right" vertical="center" wrapText="1"/>
    </xf>
    <xf numFmtId="0" fontId="6" fillId="0" borderId="79" xfId="37" applyFont="1" applyFill="1" applyBorder="1" applyAlignment="1">
      <alignment horizontal="right" vertical="center" wrapText="1"/>
    </xf>
    <xf numFmtId="0" fontId="6" fillId="0" borderId="68" xfId="37" applyFont="1" applyFill="1" applyBorder="1" applyAlignment="1">
      <alignment horizontal="right" vertical="center" wrapText="1"/>
    </xf>
    <xf numFmtId="0" fontId="5" fillId="0" borderId="10" xfId="40" applyFont="1" applyFill="1" applyBorder="1" applyAlignment="1">
      <alignment horizontal="center" vertical="center" wrapText="1"/>
    </xf>
    <xf numFmtId="0" fontId="5" fillId="0" borderId="34" xfId="40" applyFont="1" applyFill="1" applyBorder="1" applyAlignment="1">
      <alignment horizontal="center" vertical="center" wrapText="1"/>
    </xf>
    <xf numFmtId="0" fontId="5" fillId="0" borderId="13" xfId="40" applyFont="1" applyFill="1" applyBorder="1" applyAlignment="1">
      <alignment horizontal="center" vertical="center" wrapText="1"/>
    </xf>
    <xf numFmtId="167" fontId="5" fillId="24" borderId="33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0" xfId="40" applyNumberFormat="1" applyFont="1" applyFill="1" applyBorder="1" applyAlignment="1" applyProtection="1">
      <alignment horizontal="right" vertical="center"/>
    </xf>
    <xf numFmtId="167" fontId="6" fillId="24" borderId="64" xfId="40" applyNumberFormat="1" applyFont="1" applyFill="1" applyBorder="1" applyAlignment="1" applyProtection="1">
      <alignment horizontal="right" vertical="center"/>
    </xf>
    <xf numFmtId="167" fontId="5" fillId="24" borderId="64" xfId="40" applyNumberFormat="1" applyFont="1" applyFill="1" applyBorder="1" applyAlignment="1" applyProtection="1">
      <alignment horizontal="right" vertical="center"/>
    </xf>
    <xf numFmtId="168" fontId="5" fillId="24" borderId="70" xfId="40" applyNumberFormat="1" applyFont="1" applyFill="1" applyBorder="1" applyAlignment="1" applyProtection="1">
      <alignment horizontal="center" vertical="center"/>
    </xf>
    <xf numFmtId="0" fontId="5" fillId="0" borderId="70" xfId="37" applyFont="1" applyFill="1" applyBorder="1" applyAlignment="1">
      <alignment horizontal="right" vertical="center" wrapText="1"/>
    </xf>
    <xf numFmtId="167" fontId="6" fillId="24" borderId="33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0" xfId="40" applyNumberFormat="1" applyFont="1" applyFill="1" applyBorder="1" applyAlignment="1" applyProtection="1">
      <alignment horizontal="right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1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48" xfId="0" applyNumberFormat="1" applyFont="1" applyFill="1" applyBorder="1" applyAlignment="1" applyProtection="1">
      <alignment horizontal="left" vertical="center" wrapText="1"/>
    </xf>
    <xf numFmtId="165" fontId="4" fillId="0" borderId="48" xfId="0" applyNumberFormat="1" applyFont="1" applyFill="1" applyBorder="1" applyAlignment="1" applyProtection="1">
      <alignment horizontal="center" vertical="center" textRotation="90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" fontId="4" fillId="0" borderId="58" xfId="0" applyNumberFormat="1" applyFont="1" applyFill="1" applyBorder="1" applyAlignment="1">
      <alignment horizontal="center" vertical="center"/>
    </xf>
    <xf numFmtId="1" fontId="4" fillId="0" borderId="48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65" fontId="4" fillId="0" borderId="57" xfId="0" applyNumberFormat="1" applyFont="1" applyFill="1" applyBorder="1" applyAlignment="1" applyProtection="1">
      <alignment horizontal="center" vertical="center" textRotation="90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39" xfId="0" applyNumberFormat="1" applyFont="1" applyFill="1" applyBorder="1" applyAlignment="1" applyProtection="1">
      <alignment horizontal="center" vertical="center" textRotation="90" wrapText="1"/>
    </xf>
    <xf numFmtId="165" fontId="4" fillId="0" borderId="65" xfId="0" applyNumberFormat="1" applyFont="1" applyFill="1" applyBorder="1" applyAlignment="1" applyProtection="1">
      <alignment horizontal="center" vertical="center" textRotation="90" wrapText="1"/>
    </xf>
    <xf numFmtId="165" fontId="4" fillId="0" borderId="90" xfId="0" applyNumberFormat="1" applyFont="1" applyFill="1" applyBorder="1" applyAlignment="1" applyProtection="1">
      <alignment horizontal="center" vertical="center" textRotation="90" wrapText="1"/>
    </xf>
    <xf numFmtId="165" fontId="4" fillId="0" borderId="89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1" fontId="4" fillId="0" borderId="53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  <xf numFmtId="0" fontId="4" fillId="0" borderId="57" xfId="0" applyFont="1" applyFill="1" applyBorder="1" applyAlignment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4" fillId="0" borderId="90" xfId="0" applyFont="1" applyFill="1" applyBorder="1" applyAlignment="1">
      <alignment horizontal="center" vertical="center" textRotation="90" wrapText="1"/>
    </xf>
    <xf numFmtId="0" fontId="4" fillId="0" borderId="89" xfId="0" applyFont="1" applyFill="1" applyBorder="1" applyAlignment="1">
      <alignment horizontal="center" vertical="center" textRotation="90" wrapText="1"/>
    </xf>
    <xf numFmtId="1" fontId="5" fillId="0" borderId="27" xfId="0" applyNumberFormat="1" applyFont="1" applyFill="1" applyBorder="1" applyAlignment="1" applyProtection="1">
      <alignment horizontal="center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74" xfId="0" applyNumberFormat="1" applyFont="1" applyFill="1" applyBorder="1" applyAlignment="1" applyProtection="1">
      <alignment horizontal="left" vertical="center"/>
    </xf>
    <xf numFmtId="49" fontId="4" fillId="0" borderId="59" xfId="0" applyNumberFormat="1" applyFont="1" applyFill="1" applyBorder="1" applyAlignment="1" applyProtection="1">
      <alignment horizontal="left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49" fontId="4" fillId="0" borderId="111" xfId="0" applyNumberFormat="1" applyFont="1" applyFill="1" applyBorder="1" applyAlignment="1">
      <alignment horizontal="left" vertical="center" wrapText="1"/>
    </xf>
    <xf numFmtId="49" fontId="4" fillId="0" borderId="64" xfId="0" applyNumberFormat="1" applyFont="1" applyFill="1" applyBorder="1" applyAlignment="1">
      <alignment horizontal="left" vertical="center" wrapText="1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center" vertical="center"/>
    </xf>
    <xf numFmtId="49" fontId="4" fillId="26" borderId="49" xfId="0" applyNumberFormat="1" applyFont="1" applyFill="1" applyBorder="1" applyAlignment="1" applyProtection="1">
      <alignment horizontal="left" vertical="center"/>
    </xf>
    <xf numFmtId="49" fontId="4" fillId="26" borderId="59" xfId="0" applyNumberFormat="1" applyFont="1" applyFill="1" applyBorder="1" applyAlignment="1" applyProtection="1">
      <alignment horizontal="left" vertical="center"/>
    </xf>
    <xf numFmtId="0" fontId="4" fillId="26" borderId="17" xfId="0" applyFont="1" applyFill="1" applyBorder="1" applyAlignment="1">
      <alignment horizontal="center" vertical="center" wrapText="1"/>
    </xf>
    <xf numFmtId="0" fontId="4" fillId="26" borderId="28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 vertical="center" wrapText="1"/>
    </xf>
    <xf numFmtId="1" fontId="6" fillId="0" borderId="26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49" fontId="4" fillId="0" borderId="124" xfId="0" applyNumberFormat="1" applyFont="1" applyFill="1" applyBorder="1" applyAlignment="1" applyProtection="1">
      <alignment horizontal="left" vertical="center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168" fontId="6" fillId="0" borderId="108" xfId="0" applyNumberFormat="1" applyFont="1" applyFill="1" applyBorder="1" applyAlignment="1" applyProtection="1">
      <alignment horizontal="center" vertical="center"/>
    </xf>
    <xf numFmtId="168" fontId="6" fillId="0" borderId="0" xfId="0" applyNumberFormat="1" applyFont="1" applyFill="1" applyBorder="1" applyAlignment="1" applyProtection="1">
      <alignment horizontal="center" vertical="center"/>
    </xf>
    <xf numFmtId="168" fontId="6" fillId="0" borderId="79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6" fillId="0" borderId="89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Fill="1" applyBorder="1" applyAlignment="1">
      <alignment horizontal="center" vertical="center" wrapText="1"/>
    </xf>
    <xf numFmtId="1" fontId="6" fillId="0" borderId="32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6" fillId="0" borderId="90" xfId="0" applyNumberFormat="1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58" xfId="0" applyNumberFormat="1" applyFont="1" applyFill="1" applyBorder="1" applyAlignment="1">
      <alignment horizontal="center" vertical="center" wrapText="1"/>
    </xf>
    <xf numFmtId="1" fontId="6" fillId="0" borderId="57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1" fontId="6" fillId="0" borderId="51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Fill="1" applyBorder="1" applyAlignment="1">
      <alignment horizontal="center" vertical="center" wrapText="1"/>
    </xf>
    <xf numFmtId="1" fontId="6" fillId="0" borderId="71" xfId="0" applyNumberFormat="1" applyFont="1" applyFill="1" applyBorder="1" applyAlignment="1">
      <alignment horizontal="center" vertical="center" wrapText="1"/>
    </xf>
    <xf numFmtId="1" fontId="6" fillId="0" borderId="73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64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5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6" fillId="26" borderId="33" xfId="37" applyFont="1" applyFill="1" applyBorder="1" applyAlignment="1">
      <alignment horizontal="left" vertical="center" wrapText="1"/>
    </xf>
    <xf numFmtId="0" fontId="6" fillId="26" borderId="11" xfId="37" applyFont="1" applyFill="1" applyBorder="1" applyAlignment="1">
      <alignment horizontal="left" vertical="center" wrapText="1"/>
    </xf>
    <xf numFmtId="0" fontId="6" fillId="26" borderId="70" xfId="37" applyFont="1" applyFill="1" applyBorder="1" applyAlignment="1">
      <alignment horizontal="left" vertical="center" wrapText="1"/>
    </xf>
    <xf numFmtId="1" fontId="4" fillId="26" borderId="21" xfId="0" applyNumberFormat="1" applyFont="1" applyFill="1" applyBorder="1" applyAlignment="1">
      <alignment horizontal="center" vertical="center" wrapText="1"/>
    </xf>
    <xf numFmtId="1" fontId="4" fillId="26" borderId="32" xfId="0" applyNumberFormat="1" applyFont="1" applyFill="1" applyBorder="1" applyAlignment="1">
      <alignment horizontal="center" vertical="center" wrapText="1"/>
    </xf>
    <xf numFmtId="1" fontId="4" fillId="26" borderId="20" xfId="0" applyNumberFormat="1" applyFont="1" applyFill="1" applyBorder="1" applyAlignment="1">
      <alignment horizontal="center" vertical="center" wrapText="1"/>
    </xf>
    <xf numFmtId="1" fontId="4" fillId="26" borderId="31" xfId="0" applyNumberFormat="1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4" fillId="26" borderId="31" xfId="0" applyFont="1" applyFill="1" applyBorder="1" applyAlignment="1">
      <alignment horizontal="center" vertical="center" wrapText="1"/>
    </xf>
    <xf numFmtId="168" fontId="5" fillId="26" borderId="108" xfId="0" applyNumberFormat="1" applyFont="1" applyFill="1" applyBorder="1" applyAlignment="1" applyProtection="1">
      <alignment horizontal="center" vertical="center"/>
    </xf>
    <xf numFmtId="168" fontId="5" fillId="26" borderId="79" xfId="0" applyNumberFormat="1" applyFont="1" applyFill="1" applyBorder="1" applyAlignment="1" applyProtection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 wrapText="1"/>
    </xf>
    <xf numFmtId="1" fontId="4" fillId="26" borderId="30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165" fontId="5" fillId="0" borderId="38" xfId="0" applyNumberFormat="1" applyFont="1" applyFill="1" applyBorder="1" applyAlignment="1">
      <alignment horizontal="center" vertical="center"/>
    </xf>
    <xf numFmtId="165" fontId="5" fillId="0" borderId="35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40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168" fontId="6" fillId="0" borderId="69" xfId="0" applyNumberFormat="1" applyFont="1" applyFill="1" applyBorder="1" applyAlignment="1" applyProtection="1">
      <alignment horizontal="center" vertical="center"/>
    </xf>
    <xf numFmtId="168" fontId="6" fillId="0" borderId="111" xfId="0" applyNumberFormat="1" applyFont="1" applyFill="1" applyBorder="1" applyAlignment="1" applyProtection="1">
      <alignment horizontal="center" vertical="center"/>
    </xf>
    <xf numFmtId="168" fontId="6" fillId="0" borderId="64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1" fontId="6" fillId="0" borderId="60" xfId="0" applyNumberFormat="1" applyFont="1" applyFill="1" applyBorder="1" applyAlignment="1">
      <alignment horizontal="center" vertical="center"/>
    </xf>
    <xf numFmtId="165" fontId="6" fillId="0" borderId="42" xfId="0" applyNumberFormat="1" applyFont="1" applyFill="1" applyBorder="1" applyAlignment="1">
      <alignment horizontal="center" vertical="center"/>
    </xf>
    <xf numFmtId="165" fontId="6" fillId="0" borderId="38" xfId="0" applyNumberFormat="1" applyFont="1" applyFill="1" applyBorder="1" applyAlignment="1">
      <alignment horizontal="center" vertical="center"/>
    </xf>
    <xf numFmtId="165" fontId="6" fillId="0" borderId="35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35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0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6" fillId="0" borderId="42" xfId="0" applyNumberFormat="1" applyFont="1" applyFill="1" applyBorder="1" applyAlignment="1">
      <alignment horizontal="center" vertical="center"/>
    </xf>
    <xf numFmtId="0" fontId="6" fillId="0" borderId="35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1" fontId="4" fillId="26" borderId="17" xfId="0" applyNumberFormat="1" applyFont="1" applyFill="1" applyBorder="1" applyAlignment="1">
      <alignment horizontal="center" vertical="center" wrapText="1"/>
    </xf>
    <xf numFmtId="1" fontId="4" fillId="26" borderId="28" xfId="0" applyNumberFormat="1" applyFont="1" applyFill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362857</xdr:colOff>
      <xdr:row>119</xdr:row>
      <xdr:rowOff>87084</xdr:rowOff>
    </xdr:from>
    <xdr:to>
      <xdr:col>5</xdr:col>
      <xdr:colOff>275589</xdr:colOff>
      <xdr:row>121</xdr:row>
      <xdr:rowOff>164916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E22291E-4764-4337-984C-36B9151F0A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577" y="20722044"/>
          <a:ext cx="827132" cy="45955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117</xdr:row>
      <xdr:rowOff>36286</xdr:rowOff>
    </xdr:from>
    <xdr:to>
      <xdr:col>5</xdr:col>
      <xdr:colOff>435246</xdr:colOff>
      <xdr:row>119</xdr:row>
      <xdr:rowOff>114119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D35CD9-5726-40CE-8DE3-4BB367C3E0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373" y="20290246"/>
          <a:ext cx="827133" cy="459558"/>
        </a:xfrm>
        <a:prstGeom prst="rect">
          <a:avLst/>
        </a:prstGeom>
      </xdr:spPr>
    </xdr:pic>
    <xdr:clientData/>
  </xdr:twoCellAnchor>
  <xdr:twoCellAnchor editAs="oneCell">
    <xdr:from>
      <xdr:col>3</xdr:col>
      <xdr:colOff>362857</xdr:colOff>
      <xdr:row>119</xdr:row>
      <xdr:rowOff>87084</xdr:rowOff>
    </xdr:from>
    <xdr:to>
      <xdr:col>5</xdr:col>
      <xdr:colOff>275589</xdr:colOff>
      <xdr:row>121</xdr:row>
      <xdr:rowOff>150403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4EF07DE-10DA-4205-ACFA-91CE485CE2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577" y="20722044"/>
          <a:ext cx="827132" cy="45955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117</xdr:row>
      <xdr:rowOff>36286</xdr:rowOff>
    </xdr:from>
    <xdr:to>
      <xdr:col>5</xdr:col>
      <xdr:colOff>435246</xdr:colOff>
      <xdr:row>119</xdr:row>
      <xdr:rowOff>99604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F5E7FA-06F0-4825-B75D-AB6267FE82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373" y="20290246"/>
          <a:ext cx="827133" cy="459558"/>
        </a:xfrm>
        <a:prstGeom prst="rect">
          <a:avLst/>
        </a:prstGeom>
      </xdr:spPr>
    </xdr:pic>
    <xdr:clientData/>
  </xdr:twoCellAnchor>
  <xdr:twoCellAnchor>
    <xdr:from>
      <xdr:col>4</xdr:col>
      <xdr:colOff>14515</xdr:colOff>
      <xdr:row>114</xdr:row>
      <xdr:rowOff>188686</xdr:rowOff>
    </xdr:from>
    <xdr:to>
      <xdr:col>6</xdr:col>
      <xdr:colOff>115752</xdr:colOff>
      <xdr:row>118</xdr:row>
      <xdr:rowOff>8346</xdr:rowOff>
    </xdr:to>
    <xdr:pic>
      <xdr:nvPicPr>
        <xdr:cNvPr id="6" name="Рисунок 1">
          <a:extLst>
            <a:ext uri="{FF2B5EF4-FFF2-40B4-BE49-F238E27FC236}">
              <a16:creationId xmlns:a16="http://schemas.microsoft.com/office/drawing/2014/main" id="{630EBA76-B871-440A-8DE1-D9024764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6727372" y="22460857"/>
          <a:ext cx="1015637" cy="58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4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192" customWidth="1"/>
    <col min="2" max="53" width="5.6640625" style="192" customWidth="1"/>
    <col min="54" max="54" width="2.88671875" style="192" customWidth="1"/>
    <col min="55" max="55" width="1.109375" style="192" hidden="1" customWidth="1"/>
    <col min="56" max="57" width="3.33203125" style="192" hidden="1" customWidth="1"/>
    <col min="58" max="16384" width="3.33203125" style="192"/>
  </cols>
  <sheetData>
    <row r="1" spans="1:57" ht="30" x14ac:dyDescent="0.5">
      <c r="A1" s="644" t="s">
        <v>89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95" t="s">
        <v>88</v>
      </c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5"/>
      <c r="AL1" s="695"/>
      <c r="AM1" s="695"/>
      <c r="AN1" s="203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</row>
    <row r="2" spans="1:57" ht="30" x14ac:dyDescent="0.5">
      <c r="A2" s="644" t="s">
        <v>91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</row>
    <row r="3" spans="1:57" ht="30.6" x14ac:dyDescent="0.55000000000000004">
      <c r="A3" s="644" t="s">
        <v>120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96" t="s">
        <v>90</v>
      </c>
      <c r="Q3" s="696"/>
      <c r="R3" s="696"/>
      <c r="S3" s="696"/>
      <c r="T3" s="696"/>
      <c r="U3" s="696"/>
      <c r="V3" s="696"/>
      <c r="W3" s="696"/>
      <c r="X3" s="696"/>
      <c r="Y3" s="696"/>
      <c r="Z3" s="696"/>
      <c r="AA3" s="696"/>
      <c r="AB3" s="696"/>
      <c r="AC3" s="696"/>
      <c r="AD3" s="696"/>
      <c r="AE3" s="696"/>
      <c r="AF3" s="696"/>
      <c r="AG3" s="696"/>
      <c r="AH3" s="696"/>
      <c r="AI3" s="696"/>
      <c r="AJ3" s="696"/>
      <c r="AK3" s="696"/>
      <c r="AL3" s="696"/>
      <c r="AM3" s="696"/>
      <c r="AN3" s="678" t="s">
        <v>369</v>
      </c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</row>
    <row r="4" spans="1:57" ht="30.6" x14ac:dyDescent="0.55000000000000004">
      <c r="A4" s="679" t="s">
        <v>121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</row>
    <row r="5" spans="1:57" ht="28.2" x14ac:dyDescent="0.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680" t="s">
        <v>92</v>
      </c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</row>
    <row r="6" spans="1:57" ht="28.2" x14ac:dyDescent="0.5">
      <c r="A6" s="644" t="s">
        <v>122</v>
      </c>
      <c r="B6" s="644"/>
      <c r="C6" s="644"/>
      <c r="D6" s="644"/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682"/>
      <c r="AP6" s="682"/>
      <c r="AQ6" s="682"/>
      <c r="AR6" s="682"/>
      <c r="AS6" s="682"/>
      <c r="AT6" s="682"/>
      <c r="AU6" s="682"/>
      <c r="AV6" s="682"/>
      <c r="AW6" s="682"/>
      <c r="AX6" s="682"/>
      <c r="AY6" s="682"/>
      <c r="AZ6" s="682"/>
      <c r="BA6" s="682"/>
    </row>
    <row r="7" spans="1:57" ht="27.75" customHeight="1" x14ac:dyDescent="0.5">
      <c r="A7" s="644" t="s">
        <v>291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3" t="s">
        <v>123</v>
      </c>
      <c r="Q7" s="643"/>
      <c r="R7" s="643"/>
      <c r="S7" s="643"/>
      <c r="T7" s="643"/>
      <c r="U7" s="643"/>
      <c r="V7" s="643"/>
      <c r="W7" s="643"/>
      <c r="X7" s="643"/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643"/>
      <c r="AJ7" s="643"/>
      <c r="AK7" s="643"/>
      <c r="AL7" s="643"/>
      <c r="AM7" s="643"/>
      <c r="AN7" s="645" t="s">
        <v>159</v>
      </c>
      <c r="AO7" s="646"/>
      <c r="AP7" s="646"/>
      <c r="AQ7" s="646"/>
      <c r="AR7" s="646"/>
      <c r="AS7" s="646"/>
      <c r="AT7" s="646"/>
      <c r="AU7" s="646"/>
      <c r="AV7" s="646"/>
      <c r="AW7" s="646"/>
      <c r="AX7" s="646"/>
      <c r="AY7" s="646"/>
      <c r="AZ7" s="646"/>
      <c r="BA7" s="646"/>
    </row>
    <row r="8" spans="1:57" ht="26.25" customHeight="1" x14ac:dyDescent="0.45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643" t="s">
        <v>287</v>
      </c>
      <c r="Q8" s="643"/>
      <c r="R8" s="643"/>
      <c r="S8" s="643"/>
      <c r="T8" s="643"/>
      <c r="U8" s="643"/>
      <c r="V8" s="643"/>
      <c r="W8" s="643"/>
      <c r="X8" s="643"/>
      <c r="Y8" s="643"/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</row>
    <row r="9" spans="1:57" ht="26.25" customHeight="1" x14ac:dyDescent="0.4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643" t="s">
        <v>288</v>
      </c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77" t="s">
        <v>358</v>
      </c>
      <c r="AO9" s="677"/>
      <c r="AP9" s="677"/>
      <c r="AQ9" s="677"/>
      <c r="AR9" s="677"/>
      <c r="AS9" s="677"/>
      <c r="AT9" s="677"/>
      <c r="AU9" s="677"/>
      <c r="AV9" s="677"/>
      <c r="AW9" s="677"/>
      <c r="AX9" s="677"/>
      <c r="AY9" s="677"/>
      <c r="AZ9" s="677"/>
      <c r="BA9" s="677"/>
    </row>
    <row r="10" spans="1:57" ht="25.5" customHeight="1" x14ac:dyDescent="0.4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705" t="s">
        <v>124</v>
      </c>
      <c r="Q10" s="706"/>
      <c r="R10" s="706"/>
      <c r="S10" s="706"/>
      <c r="T10" s="706"/>
      <c r="U10" s="706"/>
      <c r="V10" s="706"/>
      <c r="W10" s="706"/>
      <c r="X10" s="706"/>
      <c r="Y10" s="706"/>
      <c r="Z10" s="706"/>
      <c r="AA10" s="706"/>
      <c r="AB10" s="706"/>
      <c r="AC10" s="706"/>
      <c r="AD10" s="706"/>
      <c r="AE10" s="706"/>
      <c r="AF10" s="706"/>
      <c r="AG10" s="706"/>
      <c r="AH10" s="706"/>
      <c r="AI10" s="706"/>
      <c r="AJ10" s="706"/>
      <c r="AK10" s="706"/>
      <c r="AL10" s="707"/>
      <c r="AM10" s="707"/>
      <c r="AN10" s="677"/>
      <c r="AO10" s="677"/>
      <c r="AP10" s="677"/>
      <c r="AQ10" s="677"/>
      <c r="AR10" s="677"/>
      <c r="AS10" s="677"/>
      <c r="AT10" s="677"/>
      <c r="AU10" s="677"/>
      <c r="AV10" s="677"/>
      <c r="AW10" s="677"/>
      <c r="AX10" s="677"/>
      <c r="AY10" s="677"/>
      <c r="AZ10" s="677"/>
      <c r="BA10" s="677"/>
    </row>
    <row r="11" spans="1:57" ht="25.2" x14ac:dyDescent="0.45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708" t="s">
        <v>125</v>
      </c>
      <c r="Q11" s="708"/>
      <c r="R11" s="708"/>
      <c r="S11" s="708"/>
      <c r="T11" s="708"/>
      <c r="U11" s="708"/>
      <c r="V11" s="708"/>
      <c r="W11" s="708"/>
      <c r="X11" s="708"/>
      <c r="Y11" s="708"/>
      <c r="Z11" s="708"/>
      <c r="AA11" s="708"/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8"/>
      <c r="AM11" s="708"/>
      <c r="AN11" s="677"/>
      <c r="AO11" s="677"/>
      <c r="AP11" s="677"/>
      <c r="AQ11" s="677"/>
      <c r="AR11" s="677"/>
      <c r="AS11" s="677"/>
      <c r="AT11" s="677"/>
      <c r="AU11" s="677"/>
      <c r="AV11" s="677"/>
      <c r="AW11" s="677"/>
      <c r="AX11" s="677"/>
      <c r="AY11" s="677"/>
      <c r="AZ11" s="677"/>
      <c r="BA11" s="677"/>
    </row>
    <row r="12" spans="1:57" ht="25.2" x14ac:dyDescent="0.45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</row>
    <row r="13" spans="1:57" ht="25.2" x14ac:dyDescent="0.45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</row>
    <row r="14" spans="1:57" ht="25.2" x14ac:dyDescent="0.45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</row>
    <row r="15" spans="1:57" s="193" customFormat="1" ht="31.5" customHeight="1" thickBot="1" x14ac:dyDescent="0.4">
      <c r="A15" s="697" t="s">
        <v>128</v>
      </c>
      <c r="B15" s="697"/>
      <c r="C15" s="697"/>
      <c r="D15" s="697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7"/>
      <c r="AF15" s="697"/>
      <c r="AG15" s="697"/>
      <c r="AH15" s="697"/>
      <c r="AI15" s="697"/>
      <c r="AJ15" s="697"/>
      <c r="AK15" s="697"/>
      <c r="AL15" s="697"/>
      <c r="AM15" s="697"/>
      <c r="AN15" s="697"/>
      <c r="AO15" s="697"/>
      <c r="AP15" s="697"/>
      <c r="AQ15" s="697"/>
      <c r="AR15" s="697"/>
      <c r="AS15" s="697"/>
      <c r="AT15" s="697"/>
      <c r="AU15" s="697"/>
      <c r="AV15" s="697"/>
      <c r="AW15" s="697"/>
      <c r="AX15" s="697"/>
      <c r="AY15" s="697"/>
      <c r="AZ15" s="697"/>
      <c r="BA15" s="697"/>
      <c r="BB15" s="194"/>
      <c r="BC15" s="194"/>
      <c r="BD15" s="194"/>
      <c r="BE15" s="194"/>
    </row>
    <row r="16" spans="1:57" s="193" customFormat="1" ht="31.5" customHeight="1" thickBot="1" x14ac:dyDescent="0.4">
      <c r="A16" s="669" t="s">
        <v>93</v>
      </c>
      <c r="B16" s="671" t="s">
        <v>94</v>
      </c>
      <c r="C16" s="672"/>
      <c r="D16" s="672"/>
      <c r="E16" s="673"/>
      <c r="F16" s="685" t="s">
        <v>95</v>
      </c>
      <c r="G16" s="686"/>
      <c r="H16" s="686"/>
      <c r="I16" s="686"/>
      <c r="J16" s="687"/>
      <c r="K16" s="683" t="s">
        <v>96</v>
      </c>
      <c r="L16" s="683"/>
      <c r="M16" s="683"/>
      <c r="N16" s="684"/>
      <c r="O16" s="683" t="s">
        <v>97</v>
      </c>
      <c r="P16" s="683"/>
      <c r="Q16" s="683"/>
      <c r="R16" s="684"/>
      <c r="S16" s="685" t="s">
        <v>98</v>
      </c>
      <c r="T16" s="686"/>
      <c r="U16" s="686"/>
      <c r="V16" s="686"/>
      <c r="W16" s="687"/>
      <c r="X16" s="686" t="s">
        <v>99</v>
      </c>
      <c r="Y16" s="686"/>
      <c r="Z16" s="686"/>
      <c r="AA16" s="687"/>
      <c r="AB16" s="685" t="s">
        <v>100</v>
      </c>
      <c r="AC16" s="686"/>
      <c r="AD16" s="686"/>
      <c r="AE16" s="687"/>
      <c r="AF16" s="688" t="s">
        <v>101</v>
      </c>
      <c r="AG16" s="688"/>
      <c r="AH16" s="688"/>
      <c r="AI16" s="688"/>
      <c r="AJ16" s="685" t="s">
        <v>102</v>
      </c>
      <c r="AK16" s="686"/>
      <c r="AL16" s="686"/>
      <c r="AM16" s="686"/>
      <c r="AN16" s="687"/>
      <c r="AO16" s="689" t="s">
        <v>103</v>
      </c>
      <c r="AP16" s="690"/>
      <c r="AQ16" s="690"/>
      <c r="AR16" s="691"/>
      <c r="AS16" s="686" t="s">
        <v>104</v>
      </c>
      <c r="AT16" s="686"/>
      <c r="AU16" s="686"/>
      <c r="AV16" s="686"/>
      <c r="AW16" s="687"/>
      <c r="AX16" s="692" t="s">
        <v>105</v>
      </c>
      <c r="AY16" s="693"/>
      <c r="AZ16" s="693"/>
      <c r="BA16" s="694"/>
      <c r="BB16" s="194"/>
      <c r="BC16" s="194"/>
      <c r="BD16" s="194"/>
      <c r="BE16" s="194"/>
    </row>
    <row r="17" spans="1:57" s="193" customFormat="1" ht="31.5" customHeight="1" thickBot="1" x14ac:dyDescent="0.4">
      <c r="A17" s="670"/>
      <c r="B17" s="593">
        <v>1</v>
      </c>
      <c r="C17" s="594">
        <v>2</v>
      </c>
      <c r="D17" s="594">
        <v>3</v>
      </c>
      <c r="E17" s="595">
        <v>4</v>
      </c>
      <c r="F17" s="593">
        <v>5</v>
      </c>
      <c r="G17" s="594">
        <v>6</v>
      </c>
      <c r="H17" s="594">
        <v>7</v>
      </c>
      <c r="I17" s="596">
        <v>8</v>
      </c>
      <c r="J17" s="597">
        <v>9</v>
      </c>
      <c r="K17" s="612">
        <v>10</v>
      </c>
      <c r="L17" s="599">
        <v>11</v>
      </c>
      <c r="M17" s="599">
        <v>12</v>
      </c>
      <c r="N17" s="600">
        <v>13</v>
      </c>
      <c r="O17" s="601">
        <v>14</v>
      </c>
      <c r="P17" s="602">
        <v>15</v>
      </c>
      <c r="Q17" s="603">
        <v>16</v>
      </c>
      <c r="R17" s="604">
        <v>17</v>
      </c>
      <c r="S17" s="598">
        <v>18</v>
      </c>
      <c r="T17" s="599">
        <v>19</v>
      </c>
      <c r="U17" s="599">
        <v>20</v>
      </c>
      <c r="V17" s="599">
        <v>21</v>
      </c>
      <c r="W17" s="600">
        <v>22</v>
      </c>
      <c r="X17" s="607">
        <v>23</v>
      </c>
      <c r="Y17" s="594">
        <v>24</v>
      </c>
      <c r="Z17" s="594">
        <v>25</v>
      </c>
      <c r="AA17" s="595">
        <v>26</v>
      </c>
      <c r="AB17" s="593">
        <v>27</v>
      </c>
      <c r="AC17" s="594">
        <v>28</v>
      </c>
      <c r="AD17" s="594">
        <v>29</v>
      </c>
      <c r="AE17" s="595">
        <v>30</v>
      </c>
      <c r="AF17" s="602">
        <v>31</v>
      </c>
      <c r="AG17" s="603">
        <v>32</v>
      </c>
      <c r="AH17" s="603">
        <v>33</v>
      </c>
      <c r="AI17" s="604">
        <v>34</v>
      </c>
      <c r="AJ17" s="593">
        <v>35</v>
      </c>
      <c r="AK17" s="594">
        <v>36</v>
      </c>
      <c r="AL17" s="594">
        <v>37</v>
      </c>
      <c r="AM17" s="594">
        <v>38</v>
      </c>
      <c r="AN17" s="595">
        <v>39</v>
      </c>
      <c r="AO17" s="605">
        <v>40</v>
      </c>
      <c r="AP17" s="603">
        <v>41</v>
      </c>
      <c r="AQ17" s="603">
        <v>42</v>
      </c>
      <c r="AR17" s="606">
        <v>43</v>
      </c>
      <c r="AS17" s="607">
        <v>44</v>
      </c>
      <c r="AT17" s="594">
        <v>45</v>
      </c>
      <c r="AU17" s="594">
        <v>46</v>
      </c>
      <c r="AV17" s="594">
        <v>47</v>
      </c>
      <c r="AW17" s="595">
        <v>48</v>
      </c>
      <c r="AX17" s="608">
        <v>49</v>
      </c>
      <c r="AY17" s="609">
        <v>50</v>
      </c>
      <c r="AZ17" s="609">
        <v>51</v>
      </c>
      <c r="BA17" s="610">
        <v>52</v>
      </c>
      <c r="BB17" s="194"/>
      <c r="BC17" s="194"/>
      <c r="BD17" s="194"/>
      <c r="BE17" s="194"/>
    </row>
    <row r="18" spans="1:57" s="193" customFormat="1" ht="31.5" customHeight="1" x14ac:dyDescent="0.35">
      <c r="A18" s="588">
        <v>1</v>
      </c>
      <c r="B18" s="221" t="s">
        <v>108</v>
      </c>
      <c r="C18" s="222" t="s">
        <v>108</v>
      </c>
      <c r="D18" s="222" t="s">
        <v>108</v>
      </c>
      <c r="E18" s="223" t="s">
        <v>108</v>
      </c>
      <c r="F18" s="221" t="s">
        <v>108</v>
      </c>
      <c r="G18" s="222" t="s">
        <v>108</v>
      </c>
      <c r="H18" s="222" t="s">
        <v>108</v>
      </c>
      <c r="I18" s="611" t="s">
        <v>108</v>
      </c>
      <c r="J18" s="613" t="s">
        <v>108</v>
      </c>
      <c r="K18" s="224" t="s">
        <v>108</v>
      </c>
      <c r="L18" s="222" t="s">
        <v>108</v>
      </c>
      <c r="M18" s="222" t="s">
        <v>108</v>
      </c>
      <c r="N18" s="223" t="s">
        <v>108</v>
      </c>
      <c r="O18" s="224" t="s">
        <v>108</v>
      </c>
      <c r="P18" s="222" t="s">
        <v>108</v>
      </c>
      <c r="Q18" s="225" t="s">
        <v>207</v>
      </c>
      <c r="R18" s="226" t="s">
        <v>106</v>
      </c>
      <c r="S18" s="227" t="s">
        <v>106</v>
      </c>
      <c r="T18" s="222" t="s">
        <v>107</v>
      </c>
      <c r="U18" s="222" t="s">
        <v>107</v>
      </c>
      <c r="V18" s="225" t="s">
        <v>109</v>
      </c>
      <c r="W18" s="432" t="s">
        <v>109</v>
      </c>
      <c r="X18" s="227" t="s">
        <v>109</v>
      </c>
      <c r="Y18" s="225" t="s">
        <v>109</v>
      </c>
      <c r="Z18" s="225" t="s">
        <v>109</v>
      </c>
      <c r="AA18" s="432" t="s">
        <v>109</v>
      </c>
      <c r="AB18" s="227" t="s">
        <v>109</v>
      </c>
      <c r="AC18" s="225" t="s">
        <v>109</v>
      </c>
      <c r="AD18" s="225" t="s">
        <v>109</v>
      </c>
      <c r="AE18" s="432" t="s">
        <v>109</v>
      </c>
      <c r="AF18" s="227" t="s">
        <v>109</v>
      </c>
      <c r="AG18" s="225" t="s">
        <v>109</v>
      </c>
      <c r="AH18" s="225" t="s">
        <v>109</v>
      </c>
      <c r="AI18" s="226" t="s">
        <v>109</v>
      </c>
      <c r="AJ18" s="227" t="s">
        <v>109</v>
      </c>
      <c r="AK18" s="225" t="s">
        <v>109</v>
      </c>
      <c r="AL18" s="225" t="s">
        <v>109</v>
      </c>
      <c r="AM18" s="225" t="s">
        <v>109</v>
      </c>
      <c r="AN18" s="226" t="s">
        <v>207</v>
      </c>
      <c r="AO18" s="227" t="s">
        <v>106</v>
      </c>
      <c r="AP18" s="228" t="s">
        <v>106</v>
      </c>
      <c r="AQ18" s="228" t="s">
        <v>106</v>
      </c>
      <c r="AR18" s="229" t="s">
        <v>107</v>
      </c>
      <c r="AS18" s="230" t="s">
        <v>107</v>
      </c>
      <c r="AT18" s="228" t="s">
        <v>107</v>
      </c>
      <c r="AU18" s="228" t="s">
        <v>107</v>
      </c>
      <c r="AV18" s="228" t="s">
        <v>107</v>
      </c>
      <c r="AW18" s="231" t="s">
        <v>107</v>
      </c>
      <c r="AX18" s="232" t="s">
        <v>107</v>
      </c>
      <c r="AY18" s="233" t="s">
        <v>107</v>
      </c>
      <c r="AZ18" s="233" t="s">
        <v>107</v>
      </c>
      <c r="BA18" s="234" t="s">
        <v>107</v>
      </c>
      <c r="BB18" s="194"/>
      <c r="BC18" s="194"/>
      <c r="BD18" s="194"/>
      <c r="BE18" s="194"/>
    </row>
    <row r="19" spans="1:57" s="193" customFormat="1" ht="31.5" customHeight="1" thickBot="1" x14ac:dyDescent="0.4">
      <c r="A19" s="589">
        <v>2</v>
      </c>
      <c r="B19" s="237" t="s">
        <v>108</v>
      </c>
      <c r="C19" s="235" t="s">
        <v>108</v>
      </c>
      <c r="D19" s="235" t="s">
        <v>108</v>
      </c>
      <c r="E19" s="433" t="s">
        <v>108</v>
      </c>
      <c r="F19" s="237" t="s">
        <v>108</v>
      </c>
      <c r="G19" s="235" t="s">
        <v>108</v>
      </c>
      <c r="H19" s="235" t="s">
        <v>108</v>
      </c>
      <c r="I19" s="235" t="s">
        <v>108</v>
      </c>
      <c r="J19" s="591" t="s">
        <v>108</v>
      </c>
      <c r="K19" s="237" t="s">
        <v>108</v>
      </c>
      <c r="L19" s="235" t="s">
        <v>108</v>
      </c>
      <c r="M19" s="235" t="s">
        <v>108</v>
      </c>
      <c r="N19" s="433" t="s">
        <v>108</v>
      </c>
      <c r="O19" s="592" t="s">
        <v>108</v>
      </c>
      <c r="P19" s="235" t="s">
        <v>108</v>
      </c>
      <c r="Q19" s="235" t="s">
        <v>207</v>
      </c>
      <c r="R19" s="236" t="s">
        <v>106</v>
      </c>
      <c r="S19" s="237" t="s">
        <v>106</v>
      </c>
      <c r="T19" s="235" t="s">
        <v>107</v>
      </c>
      <c r="U19" s="235" t="s">
        <v>107</v>
      </c>
      <c r="V19" s="235" t="s">
        <v>109</v>
      </c>
      <c r="W19" s="433" t="s">
        <v>109</v>
      </c>
      <c r="X19" s="237" t="s">
        <v>109</v>
      </c>
      <c r="Y19" s="235" t="s">
        <v>109</v>
      </c>
      <c r="Z19" s="235" t="s">
        <v>109</v>
      </c>
      <c r="AA19" s="433" t="s">
        <v>109</v>
      </c>
      <c r="AB19" s="237" t="s">
        <v>109</v>
      </c>
      <c r="AC19" s="235" t="s">
        <v>109</v>
      </c>
      <c r="AD19" s="235" t="s">
        <v>109</v>
      </c>
      <c r="AE19" s="433" t="s">
        <v>109</v>
      </c>
      <c r="AF19" s="592" t="s">
        <v>109</v>
      </c>
      <c r="AG19" s="235" t="s">
        <v>109</v>
      </c>
      <c r="AH19" s="235" t="s">
        <v>109</v>
      </c>
      <c r="AI19" s="235" t="s">
        <v>109</v>
      </c>
      <c r="AJ19" s="237" t="s">
        <v>109</v>
      </c>
      <c r="AK19" s="235" t="s">
        <v>109</v>
      </c>
      <c r="AL19" s="235" t="s">
        <v>109</v>
      </c>
      <c r="AM19" s="235" t="s">
        <v>109</v>
      </c>
      <c r="AN19" s="236" t="s">
        <v>207</v>
      </c>
      <c r="AO19" s="237" t="s">
        <v>106</v>
      </c>
      <c r="AP19" s="238" t="s">
        <v>106</v>
      </c>
      <c r="AQ19" s="238" t="s">
        <v>106</v>
      </c>
      <c r="AR19" s="615" t="s">
        <v>107</v>
      </c>
      <c r="AS19" s="616" t="s">
        <v>107</v>
      </c>
      <c r="AT19" s="617" t="s">
        <v>107</v>
      </c>
      <c r="AU19" s="617" t="s">
        <v>107</v>
      </c>
      <c r="AV19" s="617" t="s">
        <v>107</v>
      </c>
      <c r="AW19" s="618" t="s">
        <v>107</v>
      </c>
      <c r="AX19" s="619" t="s">
        <v>107</v>
      </c>
      <c r="AY19" s="620" t="s">
        <v>107</v>
      </c>
      <c r="AZ19" s="620" t="s">
        <v>107</v>
      </c>
      <c r="BA19" s="621" t="s">
        <v>107</v>
      </c>
      <c r="BB19" s="194"/>
      <c r="BC19" s="194"/>
      <c r="BD19" s="194"/>
      <c r="BE19" s="194"/>
    </row>
    <row r="20" spans="1:57" s="193" customFormat="1" ht="31.5" customHeight="1" thickBot="1" x14ac:dyDescent="0.4">
      <c r="A20" s="590">
        <v>3</v>
      </c>
      <c r="B20" s="240" t="s">
        <v>108</v>
      </c>
      <c r="C20" s="241" t="s">
        <v>108</v>
      </c>
      <c r="D20" s="241" t="s">
        <v>108</v>
      </c>
      <c r="E20" s="242" t="s">
        <v>108</v>
      </c>
      <c r="F20" s="240" t="s">
        <v>108</v>
      </c>
      <c r="G20" s="241" t="s">
        <v>108</v>
      </c>
      <c r="H20" s="241" t="s">
        <v>108</v>
      </c>
      <c r="I20" s="241" t="s">
        <v>108</v>
      </c>
      <c r="J20" s="614" t="s">
        <v>108</v>
      </c>
      <c r="K20" s="240" t="s">
        <v>108</v>
      </c>
      <c r="L20" s="241" t="s">
        <v>108</v>
      </c>
      <c r="M20" s="241" t="s">
        <v>108</v>
      </c>
      <c r="N20" s="242" t="s">
        <v>108</v>
      </c>
      <c r="O20" s="243" t="s">
        <v>108</v>
      </c>
      <c r="P20" s="241" t="s">
        <v>108</v>
      </c>
      <c r="Q20" s="241" t="s">
        <v>207</v>
      </c>
      <c r="R20" s="244" t="s">
        <v>106</v>
      </c>
      <c r="S20" s="240" t="s">
        <v>106</v>
      </c>
      <c r="T20" s="241" t="s">
        <v>107</v>
      </c>
      <c r="U20" s="241" t="s">
        <v>107</v>
      </c>
      <c r="V20" s="241" t="s">
        <v>109</v>
      </c>
      <c r="W20" s="242" t="s">
        <v>109</v>
      </c>
      <c r="X20" s="240" t="s">
        <v>109</v>
      </c>
      <c r="Y20" s="241" t="s">
        <v>109</v>
      </c>
      <c r="Z20" s="241" t="s">
        <v>109</v>
      </c>
      <c r="AA20" s="242" t="s">
        <v>109</v>
      </c>
      <c r="AB20" s="240" t="s">
        <v>109</v>
      </c>
      <c r="AC20" s="241" t="s">
        <v>109</v>
      </c>
      <c r="AD20" s="241" t="s">
        <v>109</v>
      </c>
      <c r="AE20" s="242" t="s">
        <v>109</v>
      </c>
      <c r="AF20" s="243" t="s">
        <v>109</v>
      </c>
      <c r="AG20" s="241" t="s">
        <v>109</v>
      </c>
      <c r="AH20" s="241" t="s">
        <v>109</v>
      </c>
      <c r="AI20" s="244" t="s">
        <v>109</v>
      </c>
      <c r="AJ20" s="240" t="s">
        <v>109</v>
      </c>
      <c r="AK20" s="241" t="s">
        <v>109</v>
      </c>
      <c r="AL20" s="241" t="s">
        <v>109</v>
      </c>
      <c r="AM20" s="241" t="s">
        <v>207</v>
      </c>
      <c r="AN20" s="242" t="s">
        <v>106</v>
      </c>
      <c r="AO20" s="240" t="s">
        <v>106</v>
      </c>
      <c r="AP20" s="239" t="s">
        <v>106</v>
      </c>
      <c r="AQ20" s="239" t="s">
        <v>126</v>
      </c>
      <c r="AR20" s="259" t="s">
        <v>126</v>
      </c>
      <c r="AS20" s="674"/>
      <c r="AT20" s="675"/>
      <c r="AU20" s="675"/>
      <c r="AV20" s="675"/>
      <c r="AW20" s="675"/>
      <c r="AX20" s="675"/>
      <c r="AY20" s="675"/>
      <c r="AZ20" s="675"/>
      <c r="BA20" s="676"/>
      <c r="BB20" s="194"/>
      <c r="BC20" s="194"/>
      <c r="BD20" s="194"/>
      <c r="BE20" s="194"/>
    </row>
    <row r="21" spans="1:57" ht="24.9" customHeight="1" x14ac:dyDescent="0.4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7"/>
      <c r="AQ21" s="247"/>
      <c r="AR21" s="247"/>
      <c r="AS21" s="248"/>
      <c r="AT21" s="218"/>
      <c r="AU21" s="218"/>
      <c r="AV21" s="218"/>
      <c r="AW21" s="218"/>
      <c r="AX21" s="218"/>
      <c r="AY21" s="218"/>
      <c r="AZ21" s="218"/>
      <c r="BA21" s="218"/>
      <c r="BB21" s="195"/>
      <c r="BC21" s="196"/>
      <c r="BD21" s="195"/>
      <c r="BE21" s="196"/>
    </row>
    <row r="22" spans="1:57" s="200" customFormat="1" ht="24.9" customHeight="1" x14ac:dyDescent="0.4">
      <c r="A22" s="648" t="s">
        <v>359</v>
      </c>
      <c r="B22" s="648"/>
      <c r="C22" s="648"/>
      <c r="D22" s="648"/>
      <c r="E22" s="648"/>
      <c r="F22" s="648"/>
      <c r="G22" s="648"/>
      <c r="H22" s="648"/>
      <c r="I22" s="648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49"/>
      <c r="AE22" s="649"/>
      <c r="AF22" s="649"/>
      <c r="AG22" s="649"/>
      <c r="AH22" s="649"/>
      <c r="AI22" s="649"/>
      <c r="AJ22" s="649"/>
      <c r="AK22" s="649"/>
      <c r="AL22" s="649"/>
      <c r="AM22" s="649"/>
      <c r="AN22" s="649"/>
      <c r="AO22" s="649"/>
      <c r="AP22" s="649"/>
      <c r="AQ22" s="649"/>
      <c r="AR22" s="649"/>
      <c r="AS22" s="649"/>
      <c r="AT22" s="649"/>
      <c r="AU22" s="649"/>
      <c r="AV22" s="214"/>
      <c r="AW22" s="249"/>
      <c r="AX22" s="249"/>
      <c r="AY22" s="249"/>
      <c r="AZ22" s="249"/>
      <c r="BA22" s="249"/>
      <c r="BB22" s="192"/>
      <c r="BC22" s="192"/>
      <c r="BD22" s="192"/>
      <c r="BE22" s="192"/>
    </row>
    <row r="23" spans="1:57" s="200" customFormat="1" ht="24.9" customHeight="1" x14ac:dyDescent="0.35">
      <c r="A23" s="213"/>
      <c r="B23" s="213"/>
      <c r="C23" s="213"/>
      <c r="D23" s="213"/>
      <c r="E23" s="213"/>
      <c r="F23" s="213"/>
      <c r="G23" s="213"/>
      <c r="H23" s="213"/>
      <c r="I23" s="213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198"/>
      <c r="AW23" s="199"/>
      <c r="AX23" s="199"/>
      <c r="AY23" s="199"/>
      <c r="AZ23" s="199"/>
      <c r="BA23" s="199"/>
      <c r="BB23" s="192"/>
      <c r="BC23" s="192"/>
      <c r="BD23" s="192"/>
      <c r="BE23" s="192"/>
    </row>
    <row r="24" spans="1:57" s="200" customFormat="1" ht="17.399999999999999" x14ac:dyDescent="0.3">
      <c r="A24" s="197"/>
      <c r="B24" s="197"/>
      <c r="C24" s="197"/>
      <c r="D24" s="197"/>
      <c r="E24" s="197"/>
      <c r="F24" s="197"/>
      <c r="G24" s="197"/>
      <c r="H24" s="197"/>
      <c r="I24" s="197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9"/>
      <c r="AX24" s="199"/>
      <c r="AY24" s="199"/>
      <c r="AZ24" s="199"/>
      <c r="BA24" s="199"/>
      <c r="BB24" s="192"/>
      <c r="BC24" s="192"/>
      <c r="BD24" s="192"/>
      <c r="BE24" s="192"/>
    </row>
    <row r="25" spans="1:57" ht="31.5" customHeight="1" x14ac:dyDescent="0.4">
      <c r="A25" s="713" t="s">
        <v>110</v>
      </c>
      <c r="B25" s="713"/>
      <c r="C25" s="713"/>
      <c r="D25" s="713"/>
      <c r="E25" s="713"/>
      <c r="F25" s="713"/>
      <c r="G25" s="713"/>
      <c r="H25" s="713"/>
      <c r="I25" s="713"/>
      <c r="J25" s="713"/>
      <c r="K25" s="713"/>
      <c r="L25" s="713"/>
      <c r="M25" s="713"/>
      <c r="N25" s="713"/>
      <c r="O25" s="713"/>
      <c r="P25" s="713"/>
      <c r="Q25" s="713"/>
      <c r="R25" s="713"/>
      <c r="S25" s="713"/>
      <c r="T25" s="713"/>
      <c r="U25" s="713"/>
      <c r="V25" s="713"/>
      <c r="W25" s="713"/>
      <c r="X25" s="713"/>
      <c r="Y25" s="713"/>
      <c r="Z25" s="201"/>
      <c r="AA25" s="713" t="s">
        <v>111</v>
      </c>
      <c r="AB25" s="713"/>
      <c r="AC25" s="713"/>
      <c r="AD25" s="713"/>
      <c r="AE25" s="713"/>
      <c r="AF25" s="713"/>
      <c r="AG25" s="713"/>
      <c r="AH25" s="713"/>
      <c r="AI25" s="713"/>
      <c r="AJ25" s="713"/>
      <c r="AK25" s="713"/>
      <c r="AL25" s="713"/>
      <c r="AM25" s="713"/>
      <c r="AN25" s="713"/>
      <c r="AO25" s="202"/>
      <c r="AP25" s="713" t="s">
        <v>157</v>
      </c>
      <c r="AQ25" s="713"/>
      <c r="AR25" s="713"/>
      <c r="AS25" s="713"/>
      <c r="AT25" s="713"/>
      <c r="AU25" s="713"/>
      <c r="AV25" s="713"/>
      <c r="AW25" s="713"/>
      <c r="AX25" s="713"/>
      <c r="AY25" s="713"/>
      <c r="AZ25" s="713"/>
      <c r="BA25" s="713"/>
    </row>
    <row r="26" spans="1:57" ht="39.9" customHeight="1" x14ac:dyDescent="0.3">
      <c r="A26" s="647" t="s">
        <v>93</v>
      </c>
      <c r="B26" s="636"/>
      <c r="C26" s="658" t="s">
        <v>112</v>
      </c>
      <c r="D26" s="635"/>
      <c r="E26" s="635"/>
      <c r="F26" s="636"/>
      <c r="G26" s="634" t="s">
        <v>366</v>
      </c>
      <c r="H26" s="635"/>
      <c r="I26" s="636"/>
      <c r="J26" s="634" t="s">
        <v>113</v>
      </c>
      <c r="K26" s="635"/>
      <c r="L26" s="635"/>
      <c r="M26" s="635"/>
      <c r="N26" s="636"/>
      <c r="O26" s="634" t="s">
        <v>367</v>
      </c>
      <c r="P26" s="635"/>
      <c r="Q26" s="636"/>
      <c r="R26" s="634" t="s">
        <v>129</v>
      </c>
      <c r="S26" s="661"/>
      <c r="T26" s="634" t="s">
        <v>114</v>
      </c>
      <c r="U26" s="635"/>
      <c r="V26" s="635"/>
      <c r="W26" s="636"/>
      <c r="X26" s="634" t="s">
        <v>115</v>
      </c>
      <c r="Y26" s="636"/>
      <c r="Z26" s="215"/>
      <c r="AA26" s="714" t="s">
        <v>116</v>
      </c>
      <c r="AB26" s="714"/>
      <c r="AC26" s="714"/>
      <c r="AD26" s="714"/>
      <c r="AE26" s="714"/>
      <c r="AF26" s="714"/>
      <c r="AG26" s="714"/>
      <c r="AH26" s="729" t="s">
        <v>117</v>
      </c>
      <c r="AI26" s="729"/>
      <c r="AJ26" s="729"/>
      <c r="AK26" s="730" t="s">
        <v>118</v>
      </c>
      <c r="AL26" s="730"/>
      <c r="AM26" s="730"/>
      <c r="AN26" s="730"/>
      <c r="AO26" s="216"/>
      <c r="AP26" s="625" t="s">
        <v>130</v>
      </c>
      <c r="AQ26" s="626"/>
      <c r="AR26" s="627"/>
      <c r="AS26" s="745" t="s">
        <v>368</v>
      </c>
      <c r="AT26" s="746"/>
      <c r="AU26" s="746"/>
      <c r="AV26" s="746"/>
      <c r="AW26" s="746"/>
      <c r="AX26" s="747"/>
      <c r="AY26" s="634" t="s">
        <v>117</v>
      </c>
      <c r="AZ26" s="731"/>
      <c r="BA26" s="732"/>
    </row>
    <row r="27" spans="1:57" ht="39.9" customHeight="1" x14ac:dyDescent="0.3">
      <c r="A27" s="637"/>
      <c r="B27" s="639"/>
      <c r="C27" s="637"/>
      <c r="D27" s="638"/>
      <c r="E27" s="638"/>
      <c r="F27" s="639"/>
      <c r="G27" s="637"/>
      <c r="H27" s="638"/>
      <c r="I27" s="639"/>
      <c r="J27" s="637"/>
      <c r="K27" s="638"/>
      <c r="L27" s="638"/>
      <c r="M27" s="638"/>
      <c r="N27" s="639"/>
      <c r="O27" s="637"/>
      <c r="P27" s="638"/>
      <c r="Q27" s="639"/>
      <c r="R27" s="662"/>
      <c r="S27" s="663"/>
      <c r="T27" s="637"/>
      <c r="U27" s="638"/>
      <c r="V27" s="638"/>
      <c r="W27" s="639"/>
      <c r="X27" s="637"/>
      <c r="Y27" s="639"/>
      <c r="Z27" s="215"/>
      <c r="AA27" s="714"/>
      <c r="AB27" s="714"/>
      <c r="AC27" s="714"/>
      <c r="AD27" s="714"/>
      <c r="AE27" s="714"/>
      <c r="AF27" s="714"/>
      <c r="AG27" s="714"/>
      <c r="AH27" s="729"/>
      <c r="AI27" s="729"/>
      <c r="AJ27" s="729"/>
      <c r="AK27" s="730"/>
      <c r="AL27" s="730"/>
      <c r="AM27" s="730"/>
      <c r="AN27" s="730"/>
      <c r="AO27" s="216"/>
      <c r="AP27" s="628"/>
      <c r="AQ27" s="629"/>
      <c r="AR27" s="630"/>
      <c r="AS27" s="748"/>
      <c r="AT27" s="749"/>
      <c r="AU27" s="749"/>
      <c r="AV27" s="749"/>
      <c r="AW27" s="749"/>
      <c r="AX27" s="750"/>
      <c r="AY27" s="733"/>
      <c r="AZ27" s="734"/>
      <c r="BA27" s="735"/>
    </row>
    <row r="28" spans="1:57" ht="39.9" customHeight="1" x14ac:dyDescent="0.3">
      <c r="A28" s="640"/>
      <c r="B28" s="642"/>
      <c r="C28" s="640"/>
      <c r="D28" s="641"/>
      <c r="E28" s="641"/>
      <c r="F28" s="642"/>
      <c r="G28" s="640"/>
      <c r="H28" s="641"/>
      <c r="I28" s="642"/>
      <c r="J28" s="640"/>
      <c r="K28" s="641"/>
      <c r="L28" s="641"/>
      <c r="M28" s="641"/>
      <c r="N28" s="642"/>
      <c r="O28" s="640"/>
      <c r="P28" s="641"/>
      <c r="Q28" s="642"/>
      <c r="R28" s="664"/>
      <c r="S28" s="665"/>
      <c r="T28" s="640"/>
      <c r="U28" s="641"/>
      <c r="V28" s="641"/>
      <c r="W28" s="642"/>
      <c r="X28" s="640"/>
      <c r="Y28" s="642"/>
      <c r="Z28" s="215"/>
      <c r="AA28" s="714"/>
      <c r="AB28" s="714"/>
      <c r="AC28" s="714"/>
      <c r="AD28" s="714"/>
      <c r="AE28" s="714"/>
      <c r="AF28" s="714"/>
      <c r="AG28" s="714"/>
      <c r="AH28" s="729"/>
      <c r="AI28" s="729"/>
      <c r="AJ28" s="729"/>
      <c r="AK28" s="730"/>
      <c r="AL28" s="730"/>
      <c r="AM28" s="730"/>
      <c r="AN28" s="730"/>
      <c r="AO28" s="216"/>
      <c r="AP28" s="628"/>
      <c r="AQ28" s="629"/>
      <c r="AR28" s="630"/>
      <c r="AS28" s="748"/>
      <c r="AT28" s="749"/>
      <c r="AU28" s="749"/>
      <c r="AV28" s="749"/>
      <c r="AW28" s="749"/>
      <c r="AX28" s="750"/>
      <c r="AY28" s="733"/>
      <c r="AZ28" s="734"/>
      <c r="BA28" s="735"/>
    </row>
    <row r="29" spans="1:57" ht="39.9" customHeight="1" x14ac:dyDescent="0.3">
      <c r="A29" s="739">
        <v>1</v>
      </c>
      <c r="B29" s="740"/>
      <c r="C29" s="650">
        <v>33</v>
      </c>
      <c r="D29" s="741"/>
      <c r="E29" s="741"/>
      <c r="F29" s="740"/>
      <c r="G29" s="650">
        <v>7</v>
      </c>
      <c r="H29" s="741"/>
      <c r="I29" s="740"/>
      <c r="J29" s="742" t="s">
        <v>360</v>
      </c>
      <c r="K29" s="743"/>
      <c r="L29" s="743"/>
      <c r="M29" s="743"/>
      <c r="N29" s="744"/>
      <c r="O29" s="666"/>
      <c r="P29" s="667"/>
      <c r="Q29" s="668"/>
      <c r="R29" s="659"/>
      <c r="S29" s="660"/>
      <c r="T29" s="666">
        <v>12</v>
      </c>
      <c r="U29" s="667"/>
      <c r="V29" s="667"/>
      <c r="W29" s="668"/>
      <c r="X29" s="650">
        <v>52</v>
      </c>
      <c r="Y29" s="651"/>
      <c r="Z29" s="215"/>
      <c r="AA29" s="652" t="s">
        <v>57</v>
      </c>
      <c r="AB29" s="653"/>
      <c r="AC29" s="653"/>
      <c r="AD29" s="653"/>
      <c r="AE29" s="653"/>
      <c r="AF29" s="653"/>
      <c r="AG29" s="654"/>
      <c r="AH29" s="655">
        <v>2</v>
      </c>
      <c r="AI29" s="656"/>
      <c r="AJ29" s="657"/>
      <c r="AK29" s="655" t="s">
        <v>360</v>
      </c>
      <c r="AL29" s="656"/>
      <c r="AM29" s="656"/>
      <c r="AN29" s="657"/>
      <c r="AO29" s="216"/>
      <c r="AP29" s="631"/>
      <c r="AQ29" s="632"/>
      <c r="AR29" s="633"/>
      <c r="AS29" s="751"/>
      <c r="AT29" s="752"/>
      <c r="AU29" s="752"/>
      <c r="AV29" s="752"/>
      <c r="AW29" s="752"/>
      <c r="AX29" s="753"/>
      <c r="AY29" s="736"/>
      <c r="AZ29" s="737"/>
      <c r="BA29" s="738"/>
    </row>
    <row r="30" spans="1:57" ht="39.9" customHeight="1" x14ac:dyDescent="0.3">
      <c r="A30" s="754">
        <v>2</v>
      </c>
      <c r="B30" s="668"/>
      <c r="C30" s="650">
        <v>33</v>
      </c>
      <c r="D30" s="741"/>
      <c r="E30" s="741"/>
      <c r="F30" s="740"/>
      <c r="G30" s="666">
        <v>7</v>
      </c>
      <c r="H30" s="667"/>
      <c r="I30" s="668"/>
      <c r="J30" s="742" t="s">
        <v>360</v>
      </c>
      <c r="K30" s="743"/>
      <c r="L30" s="743"/>
      <c r="M30" s="743"/>
      <c r="N30" s="744"/>
      <c r="O30" s="666"/>
      <c r="P30" s="667"/>
      <c r="Q30" s="668"/>
      <c r="R30" s="659"/>
      <c r="S30" s="660"/>
      <c r="T30" s="666">
        <v>12</v>
      </c>
      <c r="U30" s="667"/>
      <c r="V30" s="667"/>
      <c r="W30" s="668"/>
      <c r="X30" s="650">
        <v>52</v>
      </c>
      <c r="Y30" s="651"/>
      <c r="Z30" s="215"/>
      <c r="AA30" s="723" t="s">
        <v>59</v>
      </c>
      <c r="AB30" s="724"/>
      <c r="AC30" s="724"/>
      <c r="AD30" s="724"/>
      <c r="AE30" s="724"/>
      <c r="AF30" s="724"/>
      <c r="AG30" s="725"/>
      <c r="AH30" s="726">
        <v>4</v>
      </c>
      <c r="AI30" s="727"/>
      <c r="AJ30" s="728"/>
      <c r="AK30" s="655" t="s">
        <v>360</v>
      </c>
      <c r="AL30" s="656"/>
      <c r="AM30" s="656"/>
      <c r="AN30" s="657"/>
      <c r="AO30" s="216"/>
      <c r="AP30" s="698">
        <v>1</v>
      </c>
      <c r="AQ30" s="698"/>
      <c r="AR30" s="698"/>
      <c r="AS30" s="703" t="s">
        <v>127</v>
      </c>
      <c r="AT30" s="699"/>
      <c r="AU30" s="699"/>
      <c r="AV30" s="699"/>
      <c r="AW30" s="699"/>
      <c r="AX30" s="699"/>
      <c r="AY30" s="703">
        <v>6</v>
      </c>
      <c r="AZ30" s="703"/>
      <c r="BA30" s="703"/>
    </row>
    <row r="31" spans="1:57" ht="39.9" customHeight="1" x14ac:dyDescent="0.3">
      <c r="A31" s="754">
        <v>3</v>
      </c>
      <c r="B31" s="668"/>
      <c r="C31" s="711">
        <v>32</v>
      </c>
      <c r="D31" s="712"/>
      <c r="E31" s="712"/>
      <c r="F31" s="712"/>
      <c r="G31" s="698">
        <v>7</v>
      </c>
      <c r="H31" s="699"/>
      <c r="I31" s="699"/>
      <c r="J31" s="698" t="s">
        <v>361</v>
      </c>
      <c r="K31" s="699"/>
      <c r="L31" s="699"/>
      <c r="M31" s="699"/>
      <c r="N31" s="699"/>
      <c r="O31" s="698"/>
      <c r="P31" s="699"/>
      <c r="Q31" s="699"/>
      <c r="R31" s="703">
        <v>2</v>
      </c>
      <c r="S31" s="698"/>
      <c r="T31" s="700">
        <v>2</v>
      </c>
      <c r="U31" s="699"/>
      <c r="V31" s="699"/>
      <c r="W31" s="699"/>
      <c r="X31" s="700">
        <v>43</v>
      </c>
      <c r="Y31" s="699"/>
      <c r="Z31" s="215"/>
      <c r="AA31" s="719" t="s">
        <v>60</v>
      </c>
      <c r="AB31" s="719"/>
      <c r="AC31" s="719"/>
      <c r="AD31" s="719"/>
      <c r="AE31" s="719"/>
      <c r="AF31" s="719"/>
      <c r="AG31" s="719"/>
      <c r="AH31" s="698">
        <v>6</v>
      </c>
      <c r="AI31" s="698"/>
      <c r="AJ31" s="698"/>
      <c r="AK31" s="698" t="s">
        <v>361</v>
      </c>
      <c r="AL31" s="698"/>
      <c r="AM31" s="698"/>
      <c r="AN31" s="698"/>
      <c r="AO31" s="216"/>
      <c r="AP31" s="698"/>
      <c r="AQ31" s="698"/>
      <c r="AR31" s="698"/>
      <c r="AS31" s="699"/>
      <c r="AT31" s="699"/>
      <c r="AU31" s="699"/>
      <c r="AV31" s="699"/>
      <c r="AW31" s="699"/>
      <c r="AX31" s="699"/>
      <c r="AY31" s="704"/>
      <c r="AZ31" s="704"/>
      <c r="BA31" s="704"/>
    </row>
    <row r="32" spans="1:57" ht="39.9" customHeight="1" x14ac:dyDescent="0.35">
      <c r="A32" s="709" t="s">
        <v>119</v>
      </c>
      <c r="B32" s="710"/>
      <c r="C32" s="711">
        <f>SUM(C29:F31)</f>
        <v>98</v>
      </c>
      <c r="D32" s="712"/>
      <c r="E32" s="712"/>
      <c r="F32" s="712"/>
      <c r="G32" s="698">
        <f>SUM(G29:I31)</f>
        <v>21</v>
      </c>
      <c r="H32" s="699"/>
      <c r="I32" s="699"/>
      <c r="J32" s="718" t="s">
        <v>362</v>
      </c>
      <c r="K32" s="699"/>
      <c r="L32" s="699"/>
      <c r="M32" s="699"/>
      <c r="N32" s="699"/>
      <c r="O32" s="698"/>
      <c r="P32" s="699"/>
      <c r="Q32" s="699"/>
      <c r="R32" s="703">
        <f>SUM(R29:S31)</f>
        <v>2</v>
      </c>
      <c r="S32" s="719"/>
      <c r="T32" s="698">
        <f>SUM(T29:W31)</f>
        <v>26</v>
      </c>
      <c r="U32" s="699"/>
      <c r="V32" s="699"/>
      <c r="W32" s="699"/>
      <c r="X32" s="700">
        <f>SUM(X29:Y31)</f>
        <v>147</v>
      </c>
      <c r="Y32" s="699"/>
      <c r="Z32" s="215"/>
      <c r="AA32" s="701"/>
      <c r="AB32" s="701"/>
      <c r="AC32" s="701"/>
      <c r="AD32" s="701"/>
      <c r="AE32" s="701"/>
      <c r="AF32" s="701"/>
      <c r="AG32" s="701"/>
      <c r="AH32" s="702"/>
      <c r="AI32" s="702"/>
      <c r="AJ32" s="702"/>
      <c r="AK32" s="702"/>
      <c r="AL32" s="702"/>
      <c r="AM32" s="702"/>
      <c r="AN32" s="702"/>
      <c r="AO32" s="217"/>
      <c r="AP32" s="218"/>
      <c r="AQ32" s="218"/>
      <c r="AR32" s="218"/>
      <c r="AS32" s="218"/>
      <c r="AT32" s="218"/>
      <c r="AU32" s="218"/>
      <c r="AV32" s="218"/>
      <c r="AW32" s="218"/>
      <c r="AX32" s="218"/>
      <c r="AY32" s="219"/>
      <c r="AZ32" s="219"/>
      <c r="BA32" s="219"/>
    </row>
    <row r="33" spans="1:57" ht="45" customHeight="1" x14ac:dyDescent="0.3">
      <c r="A33" s="722" t="s">
        <v>363</v>
      </c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215"/>
      <c r="AA33" s="720"/>
      <c r="AB33" s="721"/>
      <c r="AC33" s="721"/>
      <c r="AD33" s="721"/>
      <c r="AE33" s="721"/>
      <c r="AF33" s="721"/>
      <c r="AG33" s="721"/>
      <c r="AH33" s="702"/>
      <c r="AI33" s="702"/>
      <c r="AJ33" s="702"/>
      <c r="AK33" s="702"/>
      <c r="AL33" s="716"/>
      <c r="AM33" s="716"/>
      <c r="AN33" s="716"/>
      <c r="AO33" s="220"/>
      <c r="AP33" s="717"/>
      <c r="AQ33" s="717"/>
      <c r="AR33" s="717"/>
      <c r="AS33" s="715"/>
      <c r="AT33" s="716"/>
      <c r="AU33" s="716"/>
      <c r="AV33" s="716"/>
      <c r="AW33" s="716"/>
      <c r="AX33" s="716"/>
      <c r="AY33" s="715"/>
      <c r="AZ33" s="715"/>
      <c r="BA33" s="715"/>
    </row>
    <row r="34" spans="1:57" s="200" customFormat="1" ht="17.399999999999999" x14ac:dyDescent="0.3">
      <c r="A34" s="197"/>
      <c r="B34" s="197"/>
      <c r="C34" s="197"/>
      <c r="D34" s="197"/>
      <c r="E34" s="197"/>
      <c r="F34" s="197"/>
      <c r="G34" s="197"/>
      <c r="H34" s="197"/>
      <c r="I34" s="197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9"/>
      <c r="AX34" s="199"/>
      <c r="AY34" s="199"/>
      <c r="AZ34" s="199"/>
      <c r="BA34" s="199"/>
      <c r="BB34" s="192"/>
      <c r="BC34" s="192"/>
      <c r="BD34" s="192"/>
      <c r="BE34" s="192"/>
    </row>
  </sheetData>
  <sheetProtection selectLockedCells="1" selectUnlockedCells="1"/>
  <mergeCells count="105"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N3:BA4"/>
    <mergeCell ref="A4:O4"/>
    <mergeCell ref="P5:AM5"/>
    <mergeCell ref="A6:O6"/>
    <mergeCell ref="AO6:BA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F16:J16"/>
    <mergeCell ref="K16:N16"/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AS20:BA20"/>
    <mergeCell ref="AN9:BA1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1"/>
  <sheetViews>
    <sheetView zoomScale="105" zoomScaleNormal="105" workbookViewId="0">
      <pane ySplit="8" topLeftCell="A9" activePane="bottomLeft" state="frozen"/>
      <selection pane="bottomLeft" sqref="A1:S1"/>
    </sheetView>
  </sheetViews>
  <sheetFormatPr defaultRowHeight="14.4" x14ac:dyDescent="0.3"/>
  <cols>
    <col min="1" max="1" width="8.33203125" customWidth="1"/>
    <col min="2" max="2" width="76.21875" customWidth="1"/>
    <col min="3" max="6" width="6.6640625" style="187" customWidth="1"/>
    <col min="7" max="13" width="6.6640625" customWidth="1"/>
    <col min="14" max="19" width="5.77734375" customWidth="1"/>
  </cols>
  <sheetData>
    <row r="1" spans="1:19" ht="19.95" customHeight="1" thickBot="1" x14ac:dyDescent="0.35">
      <c r="A1" s="793" t="s">
        <v>131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5"/>
    </row>
    <row r="2" spans="1:19" ht="15" customHeight="1" x14ac:dyDescent="0.3">
      <c r="A2" s="796" t="s">
        <v>0</v>
      </c>
      <c r="B2" s="799" t="s">
        <v>1</v>
      </c>
      <c r="C2" s="802" t="s">
        <v>2</v>
      </c>
      <c r="D2" s="803"/>
      <c r="E2" s="803"/>
      <c r="F2" s="804"/>
      <c r="G2" s="805" t="s">
        <v>3</v>
      </c>
      <c r="H2" s="808" t="s">
        <v>4</v>
      </c>
      <c r="I2" s="809"/>
      <c r="J2" s="809"/>
      <c r="K2" s="809"/>
      <c r="L2" s="809"/>
      <c r="M2" s="810"/>
      <c r="N2" s="811" t="s">
        <v>5</v>
      </c>
      <c r="O2" s="812"/>
      <c r="P2" s="812"/>
      <c r="Q2" s="812"/>
      <c r="R2" s="812"/>
      <c r="S2" s="813"/>
    </row>
    <row r="3" spans="1:19" ht="15" customHeight="1" thickBot="1" x14ac:dyDescent="0.35">
      <c r="A3" s="797"/>
      <c r="B3" s="800"/>
      <c r="C3" s="817" t="s">
        <v>6</v>
      </c>
      <c r="D3" s="820" t="s">
        <v>7</v>
      </c>
      <c r="E3" s="823" t="s">
        <v>8</v>
      </c>
      <c r="F3" s="824"/>
      <c r="G3" s="806"/>
      <c r="H3" s="848" t="s">
        <v>9</v>
      </c>
      <c r="I3" s="775" t="s">
        <v>10</v>
      </c>
      <c r="J3" s="776"/>
      <c r="K3" s="776"/>
      <c r="L3" s="777"/>
      <c r="M3" s="825" t="s">
        <v>11</v>
      </c>
      <c r="N3" s="814"/>
      <c r="O3" s="815"/>
      <c r="P3" s="815"/>
      <c r="Q3" s="815"/>
      <c r="R3" s="815"/>
      <c r="S3" s="816"/>
    </row>
    <row r="4" spans="1:19" ht="15" customHeight="1" thickBot="1" x14ac:dyDescent="0.35">
      <c r="A4" s="797"/>
      <c r="B4" s="800"/>
      <c r="C4" s="818"/>
      <c r="D4" s="821"/>
      <c r="E4" s="820" t="s">
        <v>12</v>
      </c>
      <c r="F4" s="829" t="s">
        <v>13</v>
      </c>
      <c r="G4" s="806"/>
      <c r="H4" s="849"/>
      <c r="I4" s="790" t="s">
        <v>14</v>
      </c>
      <c r="J4" s="790" t="s">
        <v>15</v>
      </c>
      <c r="K4" s="790" t="s">
        <v>16</v>
      </c>
      <c r="L4" s="790" t="s">
        <v>17</v>
      </c>
      <c r="M4" s="826"/>
      <c r="N4" s="778" t="s">
        <v>18</v>
      </c>
      <c r="O4" s="779"/>
      <c r="P4" s="778" t="s">
        <v>19</v>
      </c>
      <c r="Q4" s="779"/>
      <c r="R4" s="778" t="s">
        <v>20</v>
      </c>
      <c r="S4" s="779"/>
    </row>
    <row r="5" spans="1:19" ht="15" customHeight="1" thickBot="1" x14ac:dyDescent="0.35">
      <c r="A5" s="797"/>
      <c r="B5" s="800"/>
      <c r="C5" s="818"/>
      <c r="D5" s="821"/>
      <c r="E5" s="821"/>
      <c r="F5" s="830"/>
      <c r="G5" s="806"/>
      <c r="H5" s="849"/>
      <c r="I5" s="791"/>
      <c r="J5" s="791"/>
      <c r="K5" s="791"/>
      <c r="L5" s="791"/>
      <c r="M5" s="826"/>
      <c r="N5" s="1">
        <v>1</v>
      </c>
      <c r="O5" s="2">
        <v>2</v>
      </c>
      <c r="P5" s="1">
        <v>3</v>
      </c>
      <c r="Q5" s="3">
        <v>4</v>
      </c>
      <c r="R5" s="1">
        <v>5</v>
      </c>
      <c r="S5" s="3">
        <v>6</v>
      </c>
    </row>
    <row r="6" spans="1:19" ht="15" customHeight="1" thickBot="1" x14ac:dyDescent="0.35">
      <c r="A6" s="797"/>
      <c r="B6" s="800"/>
      <c r="C6" s="818"/>
      <c r="D6" s="821"/>
      <c r="E6" s="821"/>
      <c r="F6" s="830"/>
      <c r="G6" s="806"/>
      <c r="H6" s="849"/>
      <c r="I6" s="791"/>
      <c r="J6" s="791"/>
      <c r="K6" s="791"/>
      <c r="L6" s="791"/>
      <c r="M6" s="826"/>
      <c r="N6" s="778" t="s">
        <v>21</v>
      </c>
      <c r="O6" s="828"/>
      <c r="P6" s="828"/>
      <c r="Q6" s="828"/>
      <c r="R6" s="828"/>
      <c r="S6" s="779"/>
    </row>
    <row r="7" spans="1:19" ht="15" customHeight="1" thickBot="1" x14ac:dyDescent="0.35">
      <c r="A7" s="798"/>
      <c r="B7" s="801"/>
      <c r="C7" s="819"/>
      <c r="D7" s="822"/>
      <c r="E7" s="822"/>
      <c r="F7" s="831"/>
      <c r="G7" s="807"/>
      <c r="H7" s="850"/>
      <c r="I7" s="792"/>
      <c r="J7" s="792"/>
      <c r="K7" s="792"/>
      <c r="L7" s="792"/>
      <c r="M7" s="827"/>
      <c r="N7" s="1">
        <v>15</v>
      </c>
      <c r="O7" s="3">
        <v>18</v>
      </c>
      <c r="P7" s="1">
        <v>15</v>
      </c>
      <c r="Q7" s="3">
        <v>18</v>
      </c>
      <c r="R7" s="1">
        <v>15</v>
      </c>
      <c r="S7" s="3">
        <v>17</v>
      </c>
    </row>
    <row r="8" spans="1:19" ht="15" customHeight="1" thickBot="1" x14ac:dyDescent="0.35">
      <c r="A8" s="4">
        <v>1</v>
      </c>
      <c r="B8" s="5">
        <v>2</v>
      </c>
      <c r="C8" s="286">
        <v>3</v>
      </c>
      <c r="D8" s="287">
        <v>4</v>
      </c>
      <c r="E8" s="286">
        <v>5</v>
      </c>
      <c r="F8" s="287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5">
      <c r="A9" s="844" t="s">
        <v>22</v>
      </c>
      <c r="B9" s="845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5"/>
      <c r="O9" s="845"/>
      <c r="P9" s="845"/>
      <c r="Q9" s="845"/>
      <c r="R9" s="845"/>
      <c r="S9" s="847"/>
    </row>
    <row r="10" spans="1:19" ht="15" customHeight="1" thickBot="1" x14ac:dyDescent="0.35">
      <c r="A10" s="838" t="s">
        <v>23</v>
      </c>
      <c r="B10" s="839"/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40"/>
    </row>
    <row r="11" spans="1:19" ht="15" customHeight="1" thickBot="1" x14ac:dyDescent="0.35">
      <c r="A11" s="6" t="s">
        <v>24</v>
      </c>
      <c r="B11" s="290" t="s">
        <v>176</v>
      </c>
      <c r="C11" s="39"/>
      <c r="D11" s="40"/>
      <c r="E11" s="40"/>
      <c r="F11" s="250"/>
      <c r="G11" s="291">
        <v>5</v>
      </c>
      <c r="H11" s="292">
        <f>G11*30</f>
        <v>150</v>
      </c>
      <c r="I11" s="53"/>
      <c r="J11" s="54"/>
      <c r="K11" s="54"/>
      <c r="L11" s="54"/>
      <c r="M11" s="115"/>
      <c r="N11" s="138"/>
      <c r="O11" s="45"/>
      <c r="P11" s="44"/>
      <c r="Q11" s="137"/>
      <c r="R11" s="39"/>
      <c r="S11" s="47"/>
    </row>
    <row r="12" spans="1:19" s="490" customFormat="1" ht="15" customHeight="1" thickBot="1" x14ac:dyDescent="0.35">
      <c r="A12" s="6" t="s">
        <v>25</v>
      </c>
      <c r="B12" s="479" t="s">
        <v>257</v>
      </c>
      <c r="C12" s="7"/>
      <c r="D12" s="8"/>
      <c r="E12" s="8"/>
      <c r="F12" s="9"/>
      <c r="G12" s="482">
        <f>SUM(G13+G14)</f>
        <v>6</v>
      </c>
      <c r="H12" s="402">
        <f>G12*30</f>
        <v>180</v>
      </c>
      <c r="I12" s="10">
        <f>SUM(I13+I14)</f>
        <v>34</v>
      </c>
      <c r="J12" s="11"/>
      <c r="K12" s="11"/>
      <c r="L12" s="10">
        <f>SUM(L13+L14)</f>
        <v>34</v>
      </c>
      <c r="M12" s="488">
        <f>SUM(M13+M14)</f>
        <v>26</v>
      </c>
      <c r="N12" s="13"/>
      <c r="O12" s="14"/>
      <c r="P12" s="85"/>
      <c r="Q12" s="86"/>
      <c r="R12" s="85"/>
      <c r="S12" s="86"/>
    </row>
    <row r="13" spans="1:19" s="187" customFormat="1" ht="15" customHeight="1" thickBot="1" x14ac:dyDescent="0.35">
      <c r="A13" s="6" t="s">
        <v>292</v>
      </c>
      <c r="B13" s="480" t="s">
        <v>293</v>
      </c>
      <c r="C13" s="7"/>
      <c r="D13" s="8"/>
      <c r="E13" s="8"/>
      <c r="F13" s="9"/>
      <c r="G13" s="486">
        <v>4</v>
      </c>
      <c r="H13" s="487">
        <f>G13*30</f>
        <v>120</v>
      </c>
      <c r="I13" s="268"/>
      <c r="J13" s="484"/>
      <c r="K13" s="484"/>
      <c r="L13" s="484"/>
      <c r="M13" s="485"/>
      <c r="N13" s="13"/>
      <c r="O13" s="14"/>
      <c r="P13" s="85"/>
      <c r="Q13" s="86"/>
      <c r="R13" s="85"/>
      <c r="S13" s="86"/>
    </row>
    <row r="14" spans="1:19" s="187" customFormat="1" ht="15" customHeight="1" thickBot="1" x14ac:dyDescent="0.35">
      <c r="A14" s="6" t="s">
        <v>294</v>
      </c>
      <c r="B14" s="481" t="s">
        <v>257</v>
      </c>
      <c r="C14" s="7"/>
      <c r="D14" s="56">
        <v>6</v>
      </c>
      <c r="E14" s="8"/>
      <c r="F14" s="9"/>
      <c r="G14" s="483">
        <v>2</v>
      </c>
      <c r="H14" s="7">
        <f>G14*30</f>
        <v>60</v>
      </c>
      <c r="I14" s="268">
        <f t="shared" ref="I14" si="0">SUM(J14+K14+L14)</f>
        <v>34</v>
      </c>
      <c r="J14" s="484"/>
      <c r="K14" s="484"/>
      <c r="L14" s="484">
        <v>34</v>
      </c>
      <c r="M14" s="488">
        <f>H14-I14</f>
        <v>26</v>
      </c>
      <c r="N14" s="13"/>
      <c r="O14" s="14"/>
      <c r="P14" s="85"/>
      <c r="Q14" s="86"/>
      <c r="R14" s="85"/>
      <c r="S14" s="86">
        <v>2</v>
      </c>
    </row>
    <row r="15" spans="1:19" s="187" customFormat="1" ht="15" customHeight="1" thickBot="1" x14ac:dyDescent="0.35">
      <c r="A15" s="37" t="s">
        <v>26</v>
      </c>
      <c r="B15" s="294" t="s">
        <v>256</v>
      </c>
      <c r="C15" s="61"/>
      <c r="D15" s="69"/>
      <c r="E15" s="62"/>
      <c r="F15" s="63"/>
      <c r="G15" s="291">
        <v>3</v>
      </c>
      <c r="H15" s="293">
        <f t="shared" ref="H15:H20" si="1">G15*30</f>
        <v>90</v>
      </c>
      <c r="I15" s="10"/>
      <c r="J15" s="70"/>
      <c r="K15" s="71"/>
      <c r="L15" s="71"/>
      <c r="M15" s="12"/>
      <c r="N15" s="320"/>
      <c r="O15" s="65"/>
      <c r="P15" s="64"/>
      <c r="Q15" s="66"/>
      <c r="R15" s="57"/>
      <c r="S15" s="59"/>
    </row>
    <row r="16" spans="1:19" s="187" customFormat="1" ht="15" customHeight="1" thickBot="1" x14ac:dyDescent="0.35">
      <c r="A16" s="572" t="s">
        <v>27</v>
      </c>
      <c r="B16" s="294" t="s">
        <v>346</v>
      </c>
      <c r="C16" s="573"/>
      <c r="D16" s="562"/>
      <c r="E16" s="559"/>
      <c r="F16" s="435"/>
      <c r="G16" s="303">
        <v>3</v>
      </c>
      <c r="H16" s="321">
        <f>G16*30</f>
        <v>90</v>
      </c>
      <c r="I16" s="489"/>
      <c r="J16" s="574"/>
      <c r="K16" s="575"/>
      <c r="L16" s="575"/>
      <c r="M16" s="576"/>
      <c r="N16" s="492"/>
      <c r="O16" s="58"/>
      <c r="P16" s="57"/>
      <c r="Q16" s="59"/>
      <c r="R16" s="57"/>
      <c r="S16" s="59"/>
    </row>
    <row r="17" spans="1:19" s="187" customFormat="1" ht="15" customHeight="1" thickBot="1" x14ac:dyDescent="0.35">
      <c r="A17" s="37" t="s">
        <v>28</v>
      </c>
      <c r="B17" s="290" t="s">
        <v>178</v>
      </c>
      <c r="C17" s="39"/>
      <c r="D17" s="40"/>
      <c r="E17" s="40"/>
      <c r="F17" s="491"/>
      <c r="G17" s="291">
        <v>3</v>
      </c>
      <c r="H17" s="292">
        <f>G17*30</f>
        <v>90</v>
      </c>
      <c r="I17" s="53"/>
      <c r="J17" s="53"/>
      <c r="K17" s="53"/>
      <c r="L17" s="53"/>
      <c r="M17" s="115"/>
      <c r="N17" s="138"/>
      <c r="O17" s="45"/>
      <c r="P17" s="44"/>
      <c r="Q17" s="137"/>
      <c r="R17" s="39"/>
      <c r="S17" s="47"/>
    </row>
    <row r="18" spans="1:19" s="187" customFormat="1" ht="15" customHeight="1" thickBot="1" x14ac:dyDescent="0.35">
      <c r="A18" s="37" t="s">
        <v>29</v>
      </c>
      <c r="B18" s="290" t="s">
        <v>177</v>
      </c>
      <c r="C18" s="39"/>
      <c r="D18" s="49"/>
      <c r="E18" s="50"/>
      <c r="F18" s="51"/>
      <c r="G18" s="291">
        <v>3</v>
      </c>
      <c r="H18" s="292">
        <f t="shared" si="1"/>
        <v>90</v>
      </c>
      <c r="I18" s="53"/>
      <c r="J18" s="54"/>
      <c r="K18" s="54"/>
      <c r="L18" s="54"/>
      <c r="M18" s="115"/>
      <c r="N18" s="138"/>
      <c r="O18" s="45"/>
      <c r="P18" s="39"/>
      <c r="Q18" s="47"/>
      <c r="R18" s="39"/>
      <c r="S18" s="47"/>
    </row>
    <row r="19" spans="1:19" s="187" customFormat="1" ht="15" customHeight="1" thickBot="1" x14ac:dyDescent="0.35">
      <c r="A19" s="37" t="s">
        <v>30</v>
      </c>
      <c r="B19" s="294" t="s">
        <v>180</v>
      </c>
      <c r="C19" s="67"/>
      <c r="D19" s="69"/>
      <c r="E19" s="62"/>
      <c r="F19" s="63"/>
      <c r="G19" s="291">
        <v>3</v>
      </c>
      <c r="H19" s="292">
        <f t="shared" ref="H19" si="2">G19*30</f>
        <v>90</v>
      </c>
      <c r="I19" s="53"/>
      <c r="J19" s="68"/>
      <c r="K19" s="68"/>
      <c r="L19" s="68"/>
      <c r="M19" s="115"/>
      <c r="N19" s="492"/>
      <c r="O19" s="73"/>
      <c r="P19" s="57"/>
      <c r="Q19" s="414"/>
      <c r="R19" s="57"/>
      <c r="S19" s="59"/>
    </row>
    <row r="20" spans="1:19" s="187" customFormat="1" ht="15" customHeight="1" thickBot="1" x14ac:dyDescent="0.35">
      <c r="A20" s="37" t="s">
        <v>289</v>
      </c>
      <c r="B20" s="60" t="s">
        <v>295</v>
      </c>
      <c r="C20" s="67"/>
      <c r="D20" s="69" t="s">
        <v>290</v>
      </c>
      <c r="E20" s="62"/>
      <c r="F20" s="63"/>
      <c r="G20" s="41">
        <v>5</v>
      </c>
      <c r="H20" s="52">
        <f t="shared" si="1"/>
        <v>150</v>
      </c>
      <c r="I20" s="53">
        <f t="shared" ref="I20" si="3">SUM(J20+K20+L20)</f>
        <v>120</v>
      </c>
      <c r="J20" s="70">
        <v>60</v>
      </c>
      <c r="K20" s="71"/>
      <c r="L20" s="71">
        <v>60</v>
      </c>
      <c r="M20" s="115">
        <f>H20-I20</f>
        <v>30</v>
      </c>
      <c r="N20" s="492"/>
      <c r="O20" s="73">
        <v>7</v>
      </c>
      <c r="P20" s="57"/>
      <c r="Q20" s="414"/>
      <c r="R20" s="57"/>
      <c r="S20" s="59"/>
    </row>
    <row r="21" spans="1:19" s="276" customFormat="1" ht="15" customHeight="1" thickBot="1" x14ac:dyDescent="0.35">
      <c r="A21" s="851" t="s">
        <v>175</v>
      </c>
      <c r="B21" s="852"/>
      <c r="C21" s="852"/>
      <c r="D21" s="852"/>
      <c r="E21" s="852"/>
      <c r="F21" s="853"/>
      <c r="G21" s="295">
        <f>SUM(G11+G13+G15+G16+G17+G18+G19)</f>
        <v>24</v>
      </c>
      <c r="H21" s="415">
        <f>SUM(H11+H13+H15+H16+H17+H18+H19)</f>
        <v>720</v>
      </c>
      <c r="I21" s="72"/>
      <c r="J21" s="72"/>
      <c r="K21" s="72"/>
      <c r="L21" s="72"/>
      <c r="M21" s="300"/>
      <c r="N21" s="297"/>
      <c r="O21" s="298"/>
      <c r="P21" s="299"/>
      <c r="Q21" s="300"/>
      <c r="R21" s="299"/>
      <c r="S21" s="300"/>
    </row>
    <row r="22" spans="1:19" s="276" customFormat="1" ht="15" customHeight="1" thickBot="1" x14ac:dyDescent="0.35">
      <c r="A22" s="834" t="s">
        <v>160</v>
      </c>
      <c r="B22" s="769"/>
      <c r="C22" s="769"/>
      <c r="D22" s="769"/>
      <c r="E22" s="769"/>
      <c r="F22" s="770"/>
      <c r="G22" s="75">
        <f>SUM(G14+G20)</f>
        <v>7</v>
      </c>
      <c r="H22" s="296">
        <f t="shared" ref="H22:M22" si="4">SUM(H14+H20)</f>
        <v>210</v>
      </c>
      <c r="I22" s="68">
        <f t="shared" si="4"/>
        <v>154</v>
      </c>
      <c r="J22" s="68">
        <f t="shared" si="4"/>
        <v>60</v>
      </c>
      <c r="K22" s="68">
        <f t="shared" si="4"/>
        <v>0</v>
      </c>
      <c r="L22" s="68">
        <f t="shared" si="4"/>
        <v>94</v>
      </c>
      <c r="M22" s="78">
        <f t="shared" si="4"/>
        <v>56</v>
      </c>
      <c r="N22" s="79">
        <f t="shared" ref="N22:S22" si="5">SUM(N11:N20)</f>
        <v>0</v>
      </c>
      <c r="O22" s="77">
        <f t="shared" si="5"/>
        <v>7</v>
      </c>
      <c r="P22" s="76">
        <f t="shared" si="5"/>
        <v>0</v>
      </c>
      <c r="Q22" s="78">
        <f t="shared" si="5"/>
        <v>0</v>
      </c>
      <c r="R22" s="79">
        <f t="shared" si="5"/>
        <v>0</v>
      </c>
      <c r="S22" s="78">
        <f t="shared" si="5"/>
        <v>2</v>
      </c>
    </row>
    <row r="23" spans="1:19" ht="15" customHeight="1" thickBot="1" x14ac:dyDescent="0.35">
      <c r="A23" s="834" t="s">
        <v>161</v>
      </c>
      <c r="B23" s="769"/>
      <c r="C23" s="769"/>
      <c r="D23" s="769"/>
      <c r="E23" s="769"/>
      <c r="F23" s="770"/>
      <c r="G23" s="75">
        <f>SUM(G21:G22)</f>
        <v>31</v>
      </c>
      <c r="H23" s="296">
        <f>SUM(H21:H22)</f>
        <v>930</v>
      </c>
      <c r="I23" s="272"/>
      <c r="J23" s="272"/>
      <c r="K23" s="272"/>
      <c r="L23" s="272"/>
      <c r="M23" s="273"/>
      <c r="N23" s="301"/>
      <c r="O23" s="302"/>
      <c r="P23" s="271"/>
      <c r="Q23" s="273"/>
      <c r="R23" s="271"/>
      <c r="S23" s="273"/>
    </row>
    <row r="24" spans="1:19" s="276" customFormat="1" ht="30" customHeight="1" thickBot="1" x14ac:dyDescent="0.35">
      <c r="A24" s="787" t="s">
        <v>297</v>
      </c>
      <c r="B24" s="788"/>
      <c r="C24" s="788"/>
      <c r="D24" s="788"/>
      <c r="E24" s="788"/>
      <c r="F24" s="788"/>
      <c r="G24" s="788"/>
      <c r="H24" s="788"/>
      <c r="I24" s="788"/>
      <c r="J24" s="788"/>
      <c r="K24" s="788"/>
      <c r="L24" s="788"/>
      <c r="M24" s="788"/>
      <c r="N24" s="788"/>
      <c r="O24" s="788"/>
      <c r="P24" s="788"/>
      <c r="Q24" s="788"/>
      <c r="R24" s="788"/>
      <c r="S24" s="789"/>
    </row>
    <row r="25" spans="1:19" ht="15" customHeight="1" thickBot="1" x14ac:dyDescent="0.35">
      <c r="A25" s="854" t="s">
        <v>31</v>
      </c>
      <c r="B25" s="855"/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6"/>
    </row>
    <row r="26" spans="1:19" s="187" customFormat="1" ht="15" customHeight="1" thickBot="1" x14ac:dyDescent="0.35">
      <c r="A26" s="37" t="s">
        <v>32</v>
      </c>
      <c r="B26" s="434" t="s">
        <v>356</v>
      </c>
      <c r="C26" s="67"/>
      <c r="D26" s="69">
        <v>1</v>
      </c>
      <c r="E26" s="62"/>
      <c r="F26" s="63"/>
      <c r="G26" s="41">
        <v>3</v>
      </c>
      <c r="H26" s="80">
        <f t="shared" ref="H26" si="6">G26*30</f>
        <v>90</v>
      </c>
      <c r="I26" s="53">
        <f t="shared" ref="I26:I27" si="7">SUM(J26+K26+L26)</f>
        <v>30</v>
      </c>
      <c r="J26" s="70">
        <v>16</v>
      </c>
      <c r="K26" s="71"/>
      <c r="L26" s="71">
        <v>14</v>
      </c>
      <c r="M26" s="55">
        <f t="shared" ref="M26:M27" si="8">H26-I26</f>
        <v>60</v>
      </c>
      <c r="N26" s="61">
        <v>2</v>
      </c>
      <c r="O26" s="585"/>
      <c r="P26" s="436"/>
      <c r="Q26" s="435"/>
      <c r="R26" s="436"/>
      <c r="S26" s="437"/>
    </row>
    <row r="27" spans="1:19" s="187" customFormat="1" ht="15" customHeight="1" thickBot="1" x14ac:dyDescent="0.35">
      <c r="A27" s="97" t="s">
        <v>33</v>
      </c>
      <c r="B27" s="99" t="s">
        <v>138</v>
      </c>
      <c r="C27" s="100"/>
      <c r="D27" s="275">
        <v>1</v>
      </c>
      <c r="E27" s="101"/>
      <c r="F27" s="102"/>
      <c r="G27" s="75">
        <v>4</v>
      </c>
      <c r="H27" s="80">
        <f>G27*30</f>
        <v>120</v>
      </c>
      <c r="I27" s="53">
        <f t="shared" si="7"/>
        <v>60</v>
      </c>
      <c r="J27" s="104">
        <v>30</v>
      </c>
      <c r="K27" s="105"/>
      <c r="L27" s="105">
        <v>30</v>
      </c>
      <c r="M27" s="55">
        <f t="shared" si="8"/>
        <v>60</v>
      </c>
      <c r="N27" s="106">
        <v>4</v>
      </c>
      <c r="O27" s="108"/>
      <c r="P27" s="106"/>
      <c r="Q27" s="108"/>
      <c r="R27" s="106"/>
      <c r="S27" s="109"/>
    </row>
    <row r="28" spans="1:19" s="187" customFormat="1" ht="15" customHeight="1" thickBot="1" x14ac:dyDescent="0.35">
      <c r="A28" s="97" t="s">
        <v>34</v>
      </c>
      <c r="B28" s="60" t="s">
        <v>228</v>
      </c>
      <c r="C28" s="61">
        <v>1</v>
      </c>
      <c r="D28" s="69"/>
      <c r="E28" s="62"/>
      <c r="F28" s="63"/>
      <c r="G28" s="41">
        <v>5</v>
      </c>
      <c r="H28" s="80">
        <f t="shared" ref="H28" si="9">G28*30</f>
        <v>150</v>
      </c>
      <c r="I28" s="251">
        <f>SUM(J28+K28+L28)</f>
        <v>60</v>
      </c>
      <c r="J28" s="70">
        <v>16</v>
      </c>
      <c r="K28" s="71"/>
      <c r="L28" s="71">
        <v>44</v>
      </c>
      <c r="M28" s="55">
        <f>H28-I28</f>
        <v>90</v>
      </c>
      <c r="N28" s="64">
        <v>4</v>
      </c>
      <c r="O28" s="65"/>
      <c r="P28" s="64"/>
      <c r="Q28" s="65"/>
      <c r="R28" s="64"/>
      <c r="S28" s="66"/>
    </row>
    <row r="29" spans="1:19" s="187" customFormat="1" ht="15" customHeight="1" x14ac:dyDescent="0.3">
      <c r="A29" s="88" t="s">
        <v>35</v>
      </c>
      <c r="B29" s="89" t="s">
        <v>229</v>
      </c>
      <c r="C29" s="7"/>
      <c r="D29" s="8"/>
      <c r="E29" s="8"/>
      <c r="F29" s="90"/>
      <c r="G29" s="83">
        <f>SUM(G30+G31+G32)</f>
        <v>12</v>
      </c>
      <c r="H29" s="188">
        <f t="shared" ref="H29:H32" si="10">G29*30</f>
        <v>360</v>
      </c>
      <c r="I29" s="10">
        <f t="shared" ref="I29:I32" si="11">SUM(J29+K29+L29)</f>
        <v>180</v>
      </c>
      <c r="J29" s="84">
        <f>SUM(J30+J31+J32)</f>
        <v>36</v>
      </c>
      <c r="K29" s="84"/>
      <c r="L29" s="84">
        <f>SUM(L30+L31+L32)</f>
        <v>144</v>
      </c>
      <c r="M29" s="12">
        <f t="shared" ref="M29" si="12">H29-I29</f>
        <v>180</v>
      </c>
      <c r="N29" s="13"/>
      <c r="O29" s="14"/>
      <c r="P29" s="15"/>
      <c r="Q29" s="16"/>
      <c r="R29" s="85"/>
      <c r="S29" s="86"/>
    </row>
    <row r="30" spans="1:19" s="187" customFormat="1" ht="15" customHeight="1" x14ac:dyDescent="0.3">
      <c r="A30" s="91" t="s">
        <v>230</v>
      </c>
      <c r="B30" s="92" t="s">
        <v>330</v>
      </c>
      <c r="C30" s="18">
        <v>1</v>
      </c>
      <c r="D30" s="19"/>
      <c r="E30" s="20"/>
      <c r="F30" s="93"/>
      <c r="G30" s="94">
        <v>4</v>
      </c>
      <c r="H30" s="189">
        <f t="shared" si="10"/>
        <v>120</v>
      </c>
      <c r="I30" s="21">
        <f t="shared" si="11"/>
        <v>60</v>
      </c>
      <c r="J30" s="22">
        <v>12</v>
      </c>
      <c r="K30" s="22"/>
      <c r="L30" s="22">
        <v>48</v>
      </c>
      <c r="M30" s="23">
        <f>H30-I30</f>
        <v>60</v>
      </c>
      <c r="N30" s="24">
        <v>4</v>
      </c>
      <c r="O30" s="25"/>
      <c r="P30" s="18"/>
      <c r="Q30" s="26"/>
      <c r="R30" s="438"/>
      <c r="S30" s="27"/>
    </row>
    <row r="31" spans="1:19" s="187" customFormat="1" ht="15" customHeight="1" x14ac:dyDescent="0.3">
      <c r="A31" s="91" t="s">
        <v>231</v>
      </c>
      <c r="B31" s="92" t="s">
        <v>331</v>
      </c>
      <c r="C31" s="18">
        <v>3</v>
      </c>
      <c r="D31" s="19"/>
      <c r="E31" s="20"/>
      <c r="F31" s="93"/>
      <c r="G31" s="94">
        <v>4</v>
      </c>
      <c r="H31" s="189">
        <f t="shared" si="10"/>
        <v>120</v>
      </c>
      <c r="I31" s="21">
        <f t="shared" si="11"/>
        <v>60</v>
      </c>
      <c r="J31" s="22">
        <v>12</v>
      </c>
      <c r="K31" s="22"/>
      <c r="L31" s="22">
        <v>48</v>
      </c>
      <c r="M31" s="23">
        <f>H31-I31</f>
        <v>60</v>
      </c>
      <c r="N31" s="24"/>
      <c r="O31" s="25"/>
      <c r="P31" s="18">
        <v>4</v>
      </c>
      <c r="Q31" s="26"/>
      <c r="R31" s="399"/>
      <c r="S31" s="27"/>
    </row>
    <row r="32" spans="1:19" s="187" customFormat="1" ht="15" customHeight="1" thickBot="1" x14ac:dyDescent="0.35">
      <c r="A32" s="260" t="s">
        <v>232</v>
      </c>
      <c r="B32" s="95" t="s">
        <v>332</v>
      </c>
      <c r="C32" s="28">
        <v>3</v>
      </c>
      <c r="D32" s="29"/>
      <c r="E32" s="29"/>
      <c r="F32" s="36"/>
      <c r="G32" s="96">
        <v>4</v>
      </c>
      <c r="H32" s="190">
        <f t="shared" si="10"/>
        <v>120</v>
      </c>
      <c r="I32" s="30">
        <f t="shared" si="11"/>
        <v>60</v>
      </c>
      <c r="J32" s="31">
        <v>12</v>
      </c>
      <c r="K32" s="31"/>
      <c r="L32" s="31">
        <v>48</v>
      </c>
      <c r="M32" s="32">
        <f>H32-I32</f>
        <v>60</v>
      </c>
      <c r="N32" s="33"/>
      <c r="O32" s="34"/>
      <c r="P32" s="28">
        <v>4</v>
      </c>
      <c r="Q32" s="35"/>
      <c r="R32" s="400"/>
      <c r="S32" s="36"/>
    </row>
    <row r="33" spans="1:19" s="187" customFormat="1" ht="15" customHeight="1" x14ac:dyDescent="0.3">
      <c r="A33" s="150" t="s">
        <v>36</v>
      </c>
      <c r="B33" s="151" t="s">
        <v>168</v>
      </c>
      <c r="C33" s="440"/>
      <c r="D33" s="443"/>
      <c r="E33" s="443"/>
      <c r="F33" s="401"/>
      <c r="G33" s="408">
        <f>SUM(G34:G38)</f>
        <v>15</v>
      </c>
      <c r="H33" s="402">
        <f t="shared" ref="H33:H55" si="13">G33*30</f>
        <v>450</v>
      </c>
      <c r="I33" s="10">
        <f>SUM(J33+K33+L33)</f>
        <v>132</v>
      </c>
      <c r="J33" s="84"/>
      <c r="K33" s="84"/>
      <c r="L33" s="84">
        <f>SUM(L34:L38)</f>
        <v>132</v>
      </c>
      <c r="M33" s="12">
        <f t="shared" ref="M33" si="14">H33-I33</f>
        <v>318</v>
      </c>
      <c r="N33" s="152"/>
      <c r="O33" s="153"/>
      <c r="P33" s="154"/>
      <c r="Q33" s="155"/>
      <c r="R33" s="152"/>
      <c r="S33" s="447"/>
    </row>
    <row r="34" spans="1:19" s="187" customFormat="1" ht="15" customHeight="1" x14ac:dyDescent="0.3">
      <c r="A34" s="156" t="s">
        <v>152</v>
      </c>
      <c r="B34" s="541" t="s">
        <v>181</v>
      </c>
      <c r="C34" s="441"/>
      <c r="D34" s="444"/>
      <c r="E34" s="444"/>
      <c r="F34" s="404"/>
      <c r="G34" s="409">
        <v>5</v>
      </c>
      <c r="H34" s="410">
        <f t="shared" si="13"/>
        <v>150</v>
      </c>
      <c r="I34" s="405"/>
      <c r="J34" s="406"/>
      <c r="K34" s="406"/>
      <c r="L34" s="406"/>
      <c r="M34" s="407"/>
      <c r="N34" s="316"/>
      <c r="O34" s="317"/>
      <c r="P34" s="318"/>
      <c r="Q34" s="319"/>
      <c r="R34" s="316"/>
      <c r="S34" s="448"/>
    </row>
    <row r="35" spans="1:19" s="187" customFormat="1" ht="15" customHeight="1" x14ac:dyDescent="0.3">
      <c r="A35" s="156" t="s">
        <v>153</v>
      </c>
      <c r="B35" s="542" t="s">
        <v>168</v>
      </c>
      <c r="C35" s="442"/>
      <c r="D35" s="445">
        <v>1</v>
      </c>
      <c r="E35" s="445"/>
      <c r="F35" s="403"/>
      <c r="G35" s="543">
        <v>2</v>
      </c>
      <c r="H35" s="157">
        <f t="shared" si="13"/>
        <v>60</v>
      </c>
      <c r="I35" s="21">
        <f t="shared" ref="I35:I38" si="15">SUM(J35+K35+L35)</f>
        <v>30</v>
      </c>
      <c r="J35" s="472"/>
      <c r="K35" s="472"/>
      <c r="L35" s="472">
        <v>30</v>
      </c>
      <c r="M35" s="158">
        <f t="shared" ref="M35:M38" si="16">H35-I35</f>
        <v>30</v>
      </c>
      <c r="N35" s="159">
        <v>2</v>
      </c>
      <c r="O35" s="162"/>
      <c r="P35" s="160"/>
      <c r="Q35" s="161"/>
      <c r="R35" s="159"/>
      <c r="S35" s="449"/>
    </row>
    <row r="36" spans="1:19" s="187" customFormat="1" ht="15" customHeight="1" x14ac:dyDescent="0.3">
      <c r="A36" s="156" t="s">
        <v>154</v>
      </c>
      <c r="B36" s="542" t="s">
        <v>168</v>
      </c>
      <c r="C36" s="442"/>
      <c r="D36" s="445">
        <v>2</v>
      </c>
      <c r="E36" s="445"/>
      <c r="F36" s="403"/>
      <c r="G36" s="543">
        <v>3</v>
      </c>
      <c r="H36" s="157">
        <f t="shared" si="13"/>
        <v>90</v>
      </c>
      <c r="I36" s="21">
        <f t="shared" si="15"/>
        <v>36</v>
      </c>
      <c r="J36" s="472"/>
      <c r="K36" s="472"/>
      <c r="L36" s="472">
        <v>36</v>
      </c>
      <c r="M36" s="158">
        <f t="shared" si="16"/>
        <v>54</v>
      </c>
      <c r="N36" s="159"/>
      <c r="O36" s="162">
        <v>2</v>
      </c>
      <c r="P36" s="160"/>
      <c r="Q36" s="161"/>
      <c r="R36" s="159"/>
      <c r="S36" s="449"/>
    </row>
    <row r="37" spans="1:19" s="187" customFormat="1" ht="15" customHeight="1" x14ac:dyDescent="0.3">
      <c r="A37" s="156" t="s">
        <v>233</v>
      </c>
      <c r="B37" s="542" t="s">
        <v>168</v>
      </c>
      <c r="C37" s="442"/>
      <c r="D37" s="445">
        <v>3</v>
      </c>
      <c r="E37" s="445"/>
      <c r="F37" s="403"/>
      <c r="G37" s="543">
        <v>2</v>
      </c>
      <c r="H37" s="157">
        <f t="shared" si="13"/>
        <v>60</v>
      </c>
      <c r="I37" s="21">
        <f t="shared" si="15"/>
        <v>30</v>
      </c>
      <c r="J37" s="472"/>
      <c r="K37" s="472"/>
      <c r="L37" s="472">
        <v>30</v>
      </c>
      <c r="M37" s="158">
        <f t="shared" si="16"/>
        <v>30</v>
      </c>
      <c r="N37" s="159"/>
      <c r="O37" s="162"/>
      <c r="P37" s="163">
        <v>2</v>
      </c>
      <c r="Q37" s="161"/>
      <c r="R37" s="159"/>
      <c r="S37" s="449"/>
    </row>
    <row r="38" spans="1:19" s="187" customFormat="1" ht="15" customHeight="1" thickBot="1" x14ac:dyDescent="0.35">
      <c r="A38" s="156" t="s">
        <v>234</v>
      </c>
      <c r="B38" s="542" t="s">
        <v>168</v>
      </c>
      <c r="C38" s="442"/>
      <c r="D38" s="445">
        <v>4</v>
      </c>
      <c r="E38" s="445"/>
      <c r="F38" s="403"/>
      <c r="G38" s="543">
        <v>3</v>
      </c>
      <c r="H38" s="157">
        <f t="shared" si="13"/>
        <v>90</v>
      </c>
      <c r="I38" s="21">
        <f t="shared" si="15"/>
        <v>36</v>
      </c>
      <c r="J38" s="472"/>
      <c r="K38" s="472"/>
      <c r="L38" s="472">
        <v>36</v>
      </c>
      <c r="M38" s="158">
        <f t="shared" si="16"/>
        <v>54</v>
      </c>
      <c r="N38" s="159"/>
      <c r="O38" s="162"/>
      <c r="P38" s="160"/>
      <c r="Q38" s="164">
        <v>2</v>
      </c>
      <c r="R38" s="159"/>
      <c r="S38" s="449"/>
    </row>
    <row r="39" spans="1:19" s="187" customFormat="1" ht="15" customHeight="1" thickBot="1" x14ac:dyDescent="0.35">
      <c r="A39" s="37" t="s">
        <v>37</v>
      </c>
      <c r="B39" s="294" t="s">
        <v>260</v>
      </c>
      <c r="C39" s="558"/>
      <c r="D39" s="562"/>
      <c r="E39" s="559"/>
      <c r="F39" s="435"/>
      <c r="G39" s="291">
        <v>5</v>
      </c>
      <c r="H39" s="321">
        <f t="shared" si="13"/>
        <v>150</v>
      </c>
      <c r="I39" s="560"/>
      <c r="J39" s="561"/>
      <c r="K39" s="562"/>
      <c r="L39" s="562"/>
      <c r="M39" s="563"/>
      <c r="N39" s="64"/>
      <c r="O39" s="65"/>
      <c r="P39" s="64"/>
      <c r="Q39" s="45"/>
      <c r="R39" s="64"/>
      <c r="S39" s="66"/>
    </row>
    <row r="40" spans="1:19" s="187" customFormat="1" ht="15" customHeight="1" thickBot="1" x14ac:dyDescent="0.35">
      <c r="A40" s="37" t="s">
        <v>39</v>
      </c>
      <c r="B40" s="60" t="s">
        <v>87</v>
      </c>
      <c r="C40" s="61">
        <v>2</v>
      </c>
      <c r="D40" s="62"/>
      <c r="E40" s="62"/>
      <c r="F40" s="63"/>
      <c r="G40" s="41">
        <v>6</v>
      </c>
      <c r="H40" s="52">
        <f t="shared" si="13"/>
        <v>180</v>
      </c>
      <c r="I40" s="53">
        <f t="shared" ref="I40:I41" si="17">SUM(J40+K40+L40)</f>
        <v>72</v>
      </c>
      <c r="J40" s="53">
        <v>36</v>
      </c>
      <c r="K40" s="53"/>
      <c r="L40" s="53">
        <v>36</v>
      </c>
      <c r="M40" s="115">
        <f t="shared" ref="M40:M41" si="18">H40-I40</f>
        <v>108</v>
      </c>
      <c r="N40" s="64"/>
      <c r="O40" s="65">
        <v>4</v>
      </c>
      <c r="P40" s="64"/>
      <c r="Q40" s="65"/>
      <c r="R40" s="64"/>
      <c r="S40" s="66"/>
    </row>
    <row r="41" spans="1:19" s="187" customFormat="1" ht="15" customHeight="1" thickBot="1" x14ac:dyDescent="0.35">
      <c r="A41" s="191" t="s">
        <v>40</v>
      </c>
      <c r="B41" s="99" t="s">
        <v>137</v>
      </c>
      <c r="C41" s="100">
        <v>2</v>
      </c>
      <c r="D41" s="101"/>
      <c r="E41" s="101"/>
      <c r="F41" s="102"/>
      <c r="G41" s="75">
        <v>5</v>
      </c>
      <c r="H41" s="48">
        <f t="shared" si="13"/>
        <v>150</v>
      </c>
      <c r="I41" s="270">
        <f t="shared" si="17"/>
        <v>72</v>
      </c>
      <c r="J41" s="270">
        <v>36</v>
      </c>
      <c r="K41" s="270"/>
      <c r="L41" s="270">
        <v>36</v>
      </c>
      <c r="M41" s="127">
        <f t="shared" si="18"/>
        <v>78</v>
      </c>
      <c r="N41" s="106"/>
      <c r="O41" s="108">
        <v>4</v>
      </c>
      <c r="P41" s="106"/>
      <c r="Q41" s="255"/>
      <c r="R41" s="106"/>
      <c r="S41" s="109"/>
    </row>
    <row r="42" spans="1:19" s="187" customFormat="1" ht="15" customHeight="1" thickBot="1" x14ac:dyDescent="0.35">
      <c r="A42" s="418" t="s">
        <v>41</v>
      </c>
      <c r="B42" s="294" t="s">
        <v>182</v>
      </c>
      <c r="C42" s="558"/>
      <c r="D42" s="559"/>
      <c r="E42" s="559"/>
      <c r="F42" s="435"/>
      <c r="G42" s="291">
        <v>5</v>
      </c>
      <c r="H42" s="321">
        <f t="shared" si="13"/>
        <v>150</v>
      </c>
      <c r="I42" s="560"/>
      <c r="J42" s="561"/>
      <c r="K42" s="562"/>
      <c r="L42" s="562"/>
      <c r="M42" s="563"/>
      <c r="N42" s="64"/>
      <c r="O42" s="65"/>
      <c r="P42" s="64"/>
      <c r="Q42" s="45"/>
      <c r="R42" s="64"/>
      <c r="S42" s="66"/>
    </row>
    <row r="43" spans="1:19" s="187" customFormat="1" ht="15" customHeight="1" thickBot="1" x14ac:dyDescent="0.35">
      <c r="A43" s="257" t="s">
        <v>43</v>
      </c>
      <c r="B43" s="38" t="s">
        <v>235</v>
      </c>
      <c r="C43" s="39">
        <v>1</v>
      </c>
      <c r="D43" s="49"/>
      <c r="E43" s="50"/>
      <c r="F43" s="51"/>
      <c r="G43" s="41">
        <v>6</v>
      </c>
      <c r="H43" s="80">
        <f t="shared" si="13"/>
        <v>180</v>
      </c>
      <c r="I43" s="53">
        <f t="shared" ref="I43:I47" si="19">SUM(J43+K43+L43)</f>
        <v>60</v>
      </c>
      <c r="J43" s="54">
        <v>30</v>
      </c>
      <c r="K43" s="54"/>
      <c r="L43" s="54">
        <v>30</v>
      </c>
      <c r="M43" s="115">
        <f t="shared" ref="M43:M47" si="20">H43-I43</f>
        <v>120</v>
      </c>
      <c r="N43" s="138">
        <v>4</v>
      </c>
      <c r="O43" s="45"/>
      <c r="P43" s="39"/>
      <c r="Q43" s="46"/>
      <c r="R43" s="44"/>
      <c r="S43" s="47"/>
    </row>
    <row r="44" spans="1:19" s="187" customFormat="1" ht="15" customHeight="1" x14ac:dyDescent="0.3">
      <c r="A44" s="88" t="s">
        <v>45</v>
      </c>
      <c r="B44" s="89" t="s">
        <v>42</v>
      </c>
      <c r="C44" s="7"/>
      <c r="D44" s="8"/>
      <c r="E44" s="8"/>
      <c r="F44" s="90"/>
      <c r="G44" s="83">
        <f>SUM(G45+G46+G47)</f>
        <v>7</v>
      </c>
      <c r="H44" s="188">
        <f t="shared" si="13"/>
        <v>210</v>
      </c>
      <c r="I44" s="10">
        <f t="shared" si="19"/>
        <v>84</v>
      </c>
      <c r="J44" s="10">
        <f>SUM(J45+J46+J47)</f>
        <v>34</v>
      </c>
      <c r="K44" s="10">
        <f>SUM(K45+K46+K47)</f>
        <v>0</v>
      </c>
      <c r="L44" s="10">
        <f>SUM(L45+L46+L47)</f>
        <v>50</v>
      </c>
      <c r="M44" s="12">
        <f t="shared" si="20"/>
        <v>126</v>
      </c>
      <c r="N44" s="13"/>
      <c r="O44" s="14"/>
      <c r="P44" s="15"/>
      <c r="Q44" s="17"/>
      <c r="R44" s="85"/>
      <c r="S44" s="86"/>
    </row>
    <row r="45" spans="1:19" s="187" customFormat="1" ht="15" customHeight="1" x14ac:dyDescent="0.3">
      <c r="A45" s="91" t="s">
        <v>155</v>
      </c>
      <c r="B45" s="556" t="s">
        <v>42</v>
      </c>
      <c r="C45" s="18"/>
      <c r="D45" s="19"/>
      <c r="E45" s="20"/>
      <c r="F45" s="93"/>
      <c r="G45" s="94">
        <v>3</v>
      </c>
      <c r="H45" s="189">
        <f t="shared" si="13"/>
        <v>90</v>
      </c>
      <c r="I45" s="21">
        <f t="shared" si="19"/>
        <v>30</v>
      </c>
      <c r="J45" s="22">
        <v>16</v>
      </c>
      <c r="K45" s="22"/>
      <c r="L45" s="22">
        <v>14</v>
      </c>
      <c r="M45" s="23">
        <f t="shared" si="20"/>
        <v>60</v>
      </c>
      <c r="N45" s="24">
        <v>2</v>
      </c>
      <c r="O45" s="25"/>
      <c r="P45" s="18"/>
      <c r="Q45" s="27"/>
      <c r="R45" s="586"/>
      <c r="S45" s="587"/>
    </row>
    <row r="46" spans="1:19" s="187" customFormat="1" ht="15" customHeight="1" x14ac:dyDescent="0.3">
      <c r="A46" s="91" t="s">
        <v>156</v>
      </c>
      <c r="B46" s="556" t="s">
        <v>42</v>
      </c>
      <c r="C46" s="18">
        <v>2</v>
      </c>
      <c r="D46" s="19"/>
      <c r="E46" s="20"/>
      <c r="F46" s="93"/>
      <c r="G46" s="94">
        <v>3</v>
      </c>
      <c r="H46" s="189">
        <f t="shared" si="13"/>
        <v>90</v>
      </c>
      <c r="I46" s="21">
        <f t="shared" si="19"/>
        <v>36</v>
      </c>
      <c r="J46" s="22">
        <v>18</v>
      </c>
      <c r="K46" s="22"/>
      <c r="L46" s="22">
        <v>18</v>
      </c>
      <c r="M46" s="23">
        <f t="shared" si="20"/>
        <v>54</v>
      </c>
      <c r="N46" s="24"/>
      <c r="O46" s="25">
        <v>2</v>
      </c>
      <c r="P46" s="18"/>
      <c r="Q46" s="27"/>
      <c r="R46" s="399"/>
      <c r="S46" s="27"/>
    </row>
    <row r="47" spans="1:19" s="187" customFormat="1" ht="15" customHeight="1" thickBot="1" x14ac:dyDescent="0.35">
      <c r="A47" s="260" t="s">
        <v>357</v>
      </c>
      <c r="B47" s="557" t="s">
        <v>143</v>
      </c>
      <c r="C47" s="28"/>
      <c r="D47" s="29"/>
      <c r="E47" s="29"/>
      <c r="F47" s="36">
        <v>2</v>
      </c>
      <c r="G47" s="96">
        <v>1</v>
      </c>
      <c r="H47" s="190">
        <f t="shared" si="13"/>
        <v>30</v>
      </c>
      <c r="I47" s="30">
        <f t="shared" si="19"/>
        <v>18</v>
      </c>
      <c r="J47" s="31"/>
      <c r="K47" s="31"/>
      <c r="L47" s="31">
        <v>18</v>
      </c>
      <c r="M47" s="32">
        <f t="shared" si="20"/>
        <v>12</v>
      </c>
      <c r="N47" s="33"/>
      <c r="O47" s="34">
        <v>1</v>
      </c>
      <c r="P47" s="28"/>
      <c r="Q47" s="36"/>
      <c r="R47" s="400"/>
      <c r="S47" s="36"/>
    </row>
    <row r="48" spans="1:19" s="187" customFormat="1" ht="15" customHeight="1" thickBot="1" x14ac:dyDescent="0.35">
      <c r="A48" s="191" t="s">
        <v>46</v>
      </c>
      <c r="B48" s="417" t="s">
        <v>347</v>
      </c>
      <c r="C48" s="252"/>
      <c r="D48" s="107">
        <v>3</v>
      </c>
      <c r="E48" s="253"/>
      <c r="F48" s="254"/>
      <c r="G48" s="75">
        <v>3</v>
      </c>
      <c r="H48" s="103">
        <f>G48*30</f>
        <v>90</v>
      </c>
      <c r="I48" s="42">
        <f>SUM(J48+K48+L48)</f>
        <v>30</v>
      </c>
      <c r="J48" s="104">
        <v>15</v>
      </c>
      <c r="K48" s="105"/>
      <c r="L48" s="105">
        <v>15</v>
      </c>
      <c r="M48" s="43">
        <f>H48-I48</f>
        <v>60</v>
      </c>
      <c r="N48" s="258"/>
      <c r="O48" s="255"/>
      <c r="P48" s="252">
        <v>2</v>
      </c>
      <c r="Q48" s="256"/>
      <c r="R48" s="320"/>
      <c r="S48" s="66"/>
    </row>
    <row r="49" spans="1:19" s="187" customFormat="1" ht="15" customHeight="1" thickBot="1" x14ac:dyDescent="0.35">
      <c r="A49" s="257" t="s">
        <v>47</v>
      </c>
      <c r="B49" s="60" t="s">
        <v>134</v>
      </c>
      <c r="C49" s="61">
        <v>4</v>
      </c>
      <c r="D49" s="62"/>
      <c r="E49" s="62"/>
      <c r="F49" s="98"/>
      <c r="G49" s="41">
        <v>5</v>
      </c>
      <c r="H49" s="80">
        <f t="shared" si="13"/>
        <v>150</v>
      </c>
      <c r="I49" s="53">
        <f>SUM(J49+K49+L49)</f>
        <v>72</v>
      </c>
      <c r="J49" s="70">
        <v>36</v>
      </c>
      <c r="K49" s="71"/>
      <c r="L49" s="71">
        <v>36</v>
      </c>
      <c r="M49" s="55">
        <f t="shared" ref="M49:M54" si="21">H49-I49</f>
        <v>78</v>
      </c>
      <c r="N49" s="64"/>
      <c r="O49" s="65"/>
      <c r="P49" s="64"/>
      <c r="Q49" s="66">
        <v>4</v>
      </c>
      <c r="R49" s="411"/>
      <c r="S49" s="256"/>
    </row>
    <row r="50" spans="1:19" s="187" customFormat="1" ht="15" customHeight="1" thickBot="1" x14ac:dyDescent="0.35">
      <c r="A50" s="545" t="s">
        <v>49</v>
      </c>
      <c r="B50" s="546" t="s">
        <v>141</v>
      </c>
      <c r="C50" s="547">
        <v>3</v>
      </c>
      <c r="D50" s="548"/>
      <c r="E50" s="549"/>
      <c r="F50" s="550"/>
      <c r="G50" s="551">
        <v>4</v>
      </c>
      <c r="H50" s="552">
        <f t="shared" si="13"/>
        <v>120</v>
      </c>
      <c r="I50" s="251">
        <f t="shared" ref="I50:I55" si="22">SUM(J50+K50+L50)</f>
        <v>60</v>
      </c>
      <c r="J50" s="553">
        <v>30</v>
      </c>
      <c r="K50" s="553"/>
      <c r="L50" s="553">
        <v>30</v>
      </c>
      <c r="M50" s="554">
        <f t="shared" si="21"/>
        <v>60</v>
      </c>
      <c r="N50" s="420"/>
      <c r="O50" s="74"/>
      <c r="P50" s="419">
        <v>4</v>
      </c>
      <c r="Q50" s="421"/>
      <c r="R50" s="420"/>
      <c r="S50" s="421"/>
    </row>
    <row r="51" spans="1:19" ht="15" customHeight="1" x14ac:dyDescent="0.3">
      <c r="A51" s="88" t="s">
        <v>50</v>
      </c>
      <c r="B51" s="89" t="s">
        <v>44</v>
      </c>
      <c r="C51" s="7"/>
      <c r="D51" s="56"/>
      <c r="E51" s="8"/>
      <c r="F51" s="90"/>
      <c r="G51" s="265">
        <f>SUM(G52+G53+G54)</f>
        <v>10</v>
      </c>
      <c r="H51" s="188">
        <f t="shared" si="13"/>
        <v>300</v>
      </c>
      <c r="I51" s="10">
        <f t="shared" si="22"/>
        <v>150</v>
      </c>
      <c r="J51" s="84">
        <f>SUM(J52+J53+J54)</f>
        <v>66</v>
      </c>
      <c r="K51" s="84"/>
      <c r="L51" s="84">
        <f>SUM(L52+L53+L54)</f>
        <v>84</v>
      </c>
      <c r="M51" s="12">
        <f t="shared" si="21"/>
        <v>150</v>
      </c>
      <c r="N51" s="261"/>
      <c r="O51" s="262"/>
      <c r="P51" s="7"/>
      <c r="Q51" s="263"/>
      <c r="R51" s="555"/>
      <c r="S51" s="263"/>
    </row>
    <row r="52" spans="1:19" s="276" customFormat="1" ht="15" customHeight="1" x14ac:dyDescent="0.3">
      <c r="A52" s="91" t="s">
        <v>236</v>
      </c>
      <c r="B52" s="556" t="s">
        <v>44</v>
      </c>
      <c r="C52" s="18"/>
      <c r="D52" s="19">
        <v>3</v>
      </c>
      <c r="E52" s="20"/>
      <c r="F52" s="93"/>
      <c r="G52" s="94">
        <v>4</v>
      </c>
      <c r="H52" s="189">
        <f t="shared" si="13"/>
        <v>120</v>
      </c>
      <c r="I52" s="21">
        <f t="shared" si="22"/>
        <v>60</v>
      </c>
      <c r="J52" s="22">
        <v>30</v>
      </c>
      <c r="K52" s="22"/>
      <c r="L52" s="22">
        <v>30</v>
      </c>
      <c r="M52" s="23">
        <f t="shared" si="21"/>
        <v>60</v>
      </c>
      <c r="N52" s="24"/>
      <c r="O52" s="25"/>
      <c r="P52" s="18">
        <v>4</v>
      </c>
      <c r="Q52" s="27"/>
      <c r="R52" s="438"/>
      <c r="S52" s="27"/>
    </row>
    <row r="53" spans="1:19" ht="15" customHeight="1" x14ac:dyDescent="0.3">
      <c r="A53" s="91" t="s">
        <v>335</v>
      </c>
      <c r="B53" s="556" t="s">
        <v>44</v>
      </c>
      <c r="C53" s="18">
        <v>4</v>
      </c>
      <c r="D53" s="19"/>
      <c r="E53" s="20"/>
      <c r="F53" s="93"/>
      <c r="G53" s="94">
        <v>5</v>
      </c>
      <c r="H53" s="189">
        <f t="shared" si="13"/>
        <v>150</v>
      </c>
      <c r="I53" s="21">
        <f t="shared" si="22"/>
        <v>72</v>
      </c>
      <c r="J53" s="22">
        <v>36</v>
      </c>
      <c r="K53" s="22"/>
      <c r="L53" s="22">
        <v>36</v>
      </c>
      <c r="M53" s="23">
        <f t="shared" si="21"/>
        <v>78</v>
      </c>
      <c r="N53" s="24"/>
      <c r="O53" s="25"/>
      <c r="P53" s="18"/>
      <c r="Q53" s="27">
        <v>4</v>
      </c>
      <c r="R53" s="438"/>
      <c r="S53" s="27"/>
    </row>
    <row r="54" spans="1:19" ht="15" customHeight="1" thickBot="1" x14ac:dyDescent="0.35">
      <c r="A54" s="260" t="s">
        <v>237</v>
      </c>
      <c r="B54" s="557" t="s">
        <v>142</v>
      </c>
      <c r="C54" s="28"/>
      <c r="D54" s="29"/>
      <c r="E54" s="29"/>
      <c r="F54" s="347">
        <v>4</v>
      </c>
      <c r="G54" s="96">
        <v>1</v>
      </c>
      <c r="H54" s="190">
        <f t="shared" si="13"/>
        <v>30</v>
      </c>
      <c r="I54" s="30">
        <f t="shared" si="22"/>
        <v>18</v>
      </c>
      <c r="J54" s="31"/>
      <c r="K54" s="31"/>
      <c r="L54" s="31">
        <v>18</v>
      </c>
      <c r="M54" s="32">
        <f t="shared" si="21"/>
        <v>12</v>
      </c>
      <c r="N54" s="264"/>
      <c r="O54" s="35"/>
      <c r="P54" s="28"/>
      <c r="Q54" s="36">
        <v>1</v>
      </c>
      <c r="R54" s="28"/>
      <c r="S54" s="36"/>
    </row>
    <row r="55" spans="1:19" s="187" customFormat="1" ht="15" customHeight="1" thickBot="1" x14ac:dyDescent="0.35">
      <c r="A55" s="37" t="s">
        <v>51</v>
      </c>
      <c r="B55" s="38" t="s">
        <v>38</v>
      </c>
      <c r="C55" s="67"/>
      <c r="D55" s="69">
        <v>5</v>
      </c>
      <c r="E55" s="62"/>
      <c r="F55" s="63"/>
      <c r="G55" s="41">
        <v>3</v>
      </c>
      <c r="H55" s="80">
        <f t="shared" si="13"/>
        <v>90</v>
      </c>
      <c r="I55" s="53">
        <f t="shared" si="22"/>
        <v>45</v>
      </c>
      <c r="J55" s="70">
        <v>12</v>
      </c>
      <c r="K55" s="71"/>
      <c r="L55" s="71">
        <v>33</v>
      </c>
      <c r="M55" s="115">
        <f>H55-I55</f>
        <v>45</v>
      </c>
      <c r="N55" s="138"/>
      <c r="O55" s="45"/>
      <c r="P55" s="39"/>
      <c r="Q55" s="46"/>
      <c r="R55" s="44">
        <v>3</v>
      </c>
      <c r="S55" s="47"/>
    </row>
    <row r="56" spans="1:19" s="187" customFormat="1" ht="15" customHeight="1" thickBot="1" x14ac:dyDescent="0.35">
      <c r="A56" s="37" t="s">
        <v>52</v>
      </c>
      <c r="B56" s="290" t="s">
        <v>340</v>
      </c>
      <c r="C56" s="558"/>
      <c r="D56" s="559"/>
      <c r="E56" s="559"/>
      <c r="F56" s="435"/>
      <c r="G56" s="291">
        <v>5</v>
      </c>
      <c r="H56" s="321">
        <f t="shared" ref="H56:H63" si="23">G56*30</f>
        <v>150</v>
      </c>
      <c r="I56" s="560"/>
      <c r="J56" s="561"/>
      <c r="K56" s="562"/>
      <c r="L56" s="562"/>
      <c r="M56" s="563"/>
      <c r="N56" s="564"/>
      <c r="O56" s="565"/>
      <c r="P56" s="292"/>
      <c r="Q56" s="566"/>
      <c r="R56" s="567"/>
      <c r="S56" s="568"/>
    </row>
    <row r="57" spans="1:19" s="276" customFormat="1" ht="15" customHeight="1" thickBot="1" x14ac:dyDescent="0.35">
      <c r="A57" s="37" t="s">
        <v>53</v>
      </c>
      <c r="B57" s="60" t="s">
        <v>136</v>
      </c>
      <c r="C57" s="39"/>
      <c r="D57" s="49">
        <v>4</v>
      </c>
      <c r="E57" s="50"/>
      <c r="F57" s="51"/>
      <c r="G57" s="41">
        <v>3</v>
      </c>
      <c r="H57" s="80">
        <f t="shared" si="23"/>
        <v>90</v>
      </c>
      <c r="I57" s="53">
        <f t="shared" ref="I57" si="24">SUM(J57+K57+L57)</f>
        <v>36</v>
      </c>
      <c r="J57" s="54">
        <v>18</v>
      </c>
      <c r="K57" s="54">
        <v>9</v>
      </c>
      <c r="L57" s="54">
        <v>9</v>
      </c>
      <c r="M57" s="115">
        <f t="shared" ref="M57" si="25">H57-I57</f>
        <v>54</v>
      </c>
      <c r="N57" s="138"/>
      <c r="O57" s="45"/>
      <c r="P57" s="39"/>
      <c r="Q57" s="47">
        <v>2</v>
      </c>
      <c r="R57" s="138"/>
      <c r="S57" s="47"/>
    </row>
    <row r="58" spans="1:19" s="187" customFormat="1" ht="15" customHeight="1" thickBot="1" x14ac:dyDescent="0.35">
      <c r="A58" s="97" t="s">
        <v>145</v>
      </c>
      <c r="B58" s="60" t="s">
        <v>147</v>
      </c>
      <c r="C58" s="61">
        <v>5</v>
      </c>
      <c r="D58" s="69"/>
      <c r="E58" s="62"/>
      <c r="F58" s="63"/>
      <c r="G58" s="41">
        <v>4</v>
      </c>
      <c r="H58" s="80">
        <f t="shared" si="23"/>
        <v>120</v>
      </c>
      <c r="I58" s="53">
        <f t="shared" ref="I58:I61" si="26">SUM(J58+K58+L58)</f>
        <v>60</v>
      </c>
      <c r="J58" s="70">
        <v>30</v>
      </c>
      <c r="K58" s="71"/>
      <c r="L58" s="71">
        <v>30</v>
      </c>
      <c r="M58" s="55">
        <f t="shared" ref="M58" si="27">H58-I58</f>
        <v>60</v>
      </c>
      <c r="N58" s="64"/>
      <c r="O58" s="65"/>
      <c r="P58" s="64"/>
      <c r="Q58" s="65"/>
      <c r="R58" s="64">
        <v>4</v>
      </c>
      <c r="S58" s="66"/>
    </row>
    <row r="59" spans="1:19" s="187" customFormat="1" ht="15" customHeight="1" thickBot="1" x14ac:dyDescent="0.35">
      <c r="A59" s="97" t="s">
        <v>151</v>
      </c>
      <c r="B59" s="60" t="s">
        <v>139</v>
      </c>
      <c r="C59" s="61">
        <v>5</v>
      </c>
      <c r="D59" s="69"/>
      <c r="E59" s="62"/>
      <c r="F59" s="63"/>
      <c r="G59" s="41">
        <v>4</v>
      </c>
      <c r="H59" s="80">
        <f t="shared" si="23"/>
        <v>120</v>
      </c>
      <c r="I59" s="53">
        <f t="shared" si="26"/>
        <v>60</v>
      </c>
      <c r="J59" s="70">
        <v>30</v>
      </c>
      <c r="K59" s="71"/>
      <c r="L59" s="71">
        <v>30</v>
      </c>
      <c r="M59" s="55">
        <f>H59-I59</f>
        <v>60</v>
      </c>
      <c r="N59" s="64"/>
      <c r="O59" s="65"/>
      <c r="P59" s="64"/>
      <c r="Q59" s="65"/>
      <c r="R59" s="64">
        <v>4</v>
      </c>
      <c r="S59" s="66"/>
    </row>
    <row r="60" spans="1:19" s="187" customFormat="1" ht="15" customHeight="1" thickBot="1" x14ac:dyDescent="0.35">
      <c r="A60" s="97" t="s">
        <v>239</v>
      </c>
      <c r="B60" s="60" t="s">
        <v>144</v>
      </c>
      <c r="C60" s="61"/>
      <c r="D60" s="69">
        <v>6</v>
      </c>
      <c r="E60" s="62"/>
      <c r="F60" s="63"/>
      <c r="G60" s="41">
        <v>3</v>
      </c>
      <c r="H60" s="80">
        <f t="shared" si="23"/>
        <v>90</v>
      </c>
      <c r="I60" s="53">
        <f t="shared" si="26"/>
        <v>34</v>
      </c>
      <c r="J60" s="70">
        <v>18</v>
      </c>
      <c r="K60" s="71"/>
      <c r="L60" s="71">
        <v>16</v>
      </c>
      <c r="M60" s="55">
        <f t="shared" ref="M60" si="28">H60-I60</f>
        <v>56</v>
      </c>
      <c r="N60" s="64"/>
      <c r="O60" s="65"/>
      <c r="P60" s="64"/>
      <c r="Q60" s="65"/>
      <c r="R60" s="64"/>
      <c r="S60" s="66">
        <v>2</v>
      </c>
    </row>
    <row r="61" spans="1:19" s="187" customFormat="1" ht="15" customHeight="1" thickBot="1" x14ac:dyDescent="0.35">
      <c r="A61" s="97" t="s">
        <v>240</v>
      </c>
      <c r="B61" s="60" t="s">
        <v>140</v>
      </c>
      <c r="C61" s="61">
        <v>6</v>
      </c>
      <c r="D61" s="69"/>
      <c r="E61" s="62"/>
      <c r="F61" s="63"/>
      <c r="G61" s="41">
        <v>4</v>
      </c>
      <c r="H61" s="80">
        <f t="shared" si="23"/>
        <v>120</v>
      </c>
      <c r="I61" s="53">
        <f t="shared" si="26"/>
        <v>52</v>
      </c>
      <c r="J61" s="70">
        <v>26</v>
      </c>
      <c r="K61" s="71"/>
      <c r="L61" s="71">
        <v>26</v>
      </c>
      <c r="M61" s="55">
        <f>H61-I61</f>
        <v>68</v>
      </c>
      <c r="N61" s="64"/>
      <c r="O61" s="65"/>
      <c r="P61" s="64"/>
      <c r="Q61" s="66"/>
      <c r="R61" s="64"/>
      <c r="S61" s="66">
        <v>3</v>
      </c>
    </row>
    <row r="62" spans="1:19" s="187" customFormat="1" ht="15" customHeight="1" thickBot="1" x14ac:dyDescent="0.35">
      <c r="A62" s="97" t="s">
        <v>241</v>
      </c>
      <c r="B62" s="60" t="s">
        <v>48</v>
      </c>
      <c r="C62" s="61">
        <v>6</v>
      </c>
      <c r="D62" s="69"/>
      <c r="E62" s="62"/>
      <c r="F62" s="98"/>
      <c r="G62" s="41">
        <v>4</v>
      </c>
      <c r="H62" s="80">
        <f t="shared" si="23"/>
        <v>120</v>
      </c>
      <c r="I62" s="53">
        <f t="shared" ref="I62" si="29">SUM(J62+K62+L62)</f>
        <v>52</v>
      </c>
      <c r="J62" s="70">
        <v>26</v>
      </c>
      <c r="K62" s="71"/>
      <c r="L62" s="71">
        <v>26</v>
      </c>
      <c r="M62" s="55">
        <f>H62-I62</f>
        <v>68</v>
      </c>
      <c r="N62" s="64"/>
      <c r="O62" s="66"/>
      <c r="P62" s="320"/>
      <c r="Q62" s="65"/>
      <c r="R62" s="64"/>
      <c r="S62" s="66">
        <v>3</v>
      </c>
    </row>
    <row r="63" spans="1:19" s="187" customFormat="1" ht="15" customHeight="1" thickBot="1" x14ac:dyDescent="0.35">
      <c r="A63" s="97" t="s">
        <v>242</v>
      </c>
      <c r="B63" s="60" t="s">
        <v>146</v>
      </c>
      <c r="C63" s="61"/>
      <c r="D63" s="69">
        <v>6</v>
      </c>
      <c r="E63" s="62"/>
      <c r="F63" s="63"/>
      <c r="G63" s="41">
        <v>3</v>
      </c>
      <c r="H63" s="416">
        <f t="shared" si="23"/>
        <v>90</v>
      </c>
      <c r="I63" s="251">
        <f>SUM(J63+K63+L63)</f>
        <v>34</v>
      </c>
      <c r="J63" s="110">
        <v>18</v>
      </c>
      <c r="K63" s="111"/>
      <c r="L63" s="111">
        <v>16</v>
      </c>
      <c r="M63" s="544">
        <f>H63-I63</f>
        <v>56</v>
      </c>
      <c r="N63" s="64"/>
      <c r="O63" s="65"/>
      <c r="P63" s="64"/>
      <c r="Q63" s="66"/>
      <c r="R63" s="64"/>
      <c r="S63" s="66">
        <v>2</v>
      </c>
    </row>
    <row r="64" spans="1:19" ht="15" customHeight="1" thickBot="1" x14ac:dyDescent="0.35">
      <c r="A64" s="764" t="s">
        <v>183</v>
      </c>
      <c r="B64" s="765"/>
      <c r="C64" s="765"/>
      <c r="D64" s="765"/>
      <c r="E64" s="765"/>
      <c r="F64" s="765"/>
      <c r="G64" s="291">
        <f>SUM(G34+G39+G42+G56)</f>
        <v>20</v>
      </c>
      <c r="H64" s="304">
        <f>SUM(H34+H39+H42+H56)</f>
        <v>600</v>
      </c>
      <c r="I64" s="72"/>
      <c r="J64" s="72"/>
      <c r="K64" s="72"/>
      <c r="L64" s="72"/>
      <c r="M64" s="300"/>
      <c r="N64" s="113"/>
      <c r="O64" s="267"/>
      <c r="P64" s="112"/>
      <c r="Q64" s="266"/>
      <c r="R64" s="112"/>
      <c r="S64" s="266"/>
    </row>
    <row r="65" spans="1:19" ht="15" customHeight="1" thickBot="1" x14ac:dyDescent="0.35">
      <c r="A65" s="767" t="s">
        <v>162</v>
      </c>
      <c r="B65" s="768"/>
      <c r="C65" s="768"/>
      <c r="D65" s="768"/>
      <c r="E65" s="768"/>
      <c r="F65" s="768"/>
      <c r="G65" s="41">
        <f>SUM(G26+G27+G28+G29+G35+G36+G37+G38+G40+G41+G43+G44+G48+G49+G50+G51+G55+G57+G58+G59+G60+G61+G62+G63)</f>
        <v>108</v>
      </c>
      <c r="H65" s="76">
        <f t="shared" ref="H65:M65" si="30">SUM(H26+H27+H28+H29+H35+H36+H37+H38+H40+H41+H43+H44+H48+H49+H50+H51+H55+H57+H58+H59+H60+H61+H62+H63)</f>
        <v>3240</v>
      </c>
      <c r="I65" s="68">
        <f t="shared" si="30"/>
        <v>1435</v>
      </c>
      <c r="J65" s="68">
        <f t="shared" si="30"/>
        <v>559</v>
      </c>
      <c r="K65" s="68">
        <f t="shared" si="30"/>
        <v>9</v>
      </c>
      <c r="L65" s="68">
        <f t="shared" si="30"/>
        <v>867</v>
      </c>
      <c r="M65" s="78">
        <f t="shared" si="30"/>
        <v>1805</v>
      </c>
      <c r="N65" s="307">
        <f>SUM(N26:N63)</f>
        <v>22</v>
      </c>
      <c r="O65" s="77">
        <f t="shared" ref="O65:S65" si="31">SUM(O26:O63)</f>
        <v>13</v>
      </c>
      <c r="P65" s="306">
        <f t="shared" si="31"/>
        <v>20</v>
      </c>
      <c r="Q65" s="78">
        <f t="shared" si="31"/>
        <v>13</v>
      </c>
      <c r="R65" s="307">
        <f t="shared" si="31"/>
        <v>11</v>
      </c>
      <c r="S65" s="78">
        <f t="shared" si="31"/>
        <v>10</v>
      </c>
    </row>
    <row r="66" spans="1:19" ht="15" customHeight="1" thickBot="1" x14ac:dyDescent="0.35">
      <c r="A66" s="767" t="s">
        <v>163</v>
      </c>
      <c r="B66" s="768"/>
      <c r="C66" s="768"/>
      <c r="D66" s="768"/>
      <c r="E66" s="768"/>
      <c r="F66" s="768"/>
      <c r="G66" s="41">
        <f>SUM(G64:G65)</f>
        <v>128</v>
      </c>
      <c r="H66" s="296">
        <f>SUM(H64:H65)</f>
        <v>3840</v>
      </c>
      <c r="I66" s="272"/>
      <c r="J66" s="272"/>
      <c r="K66" s="272"/>
      <c r="L66" s="272"/>
      <c r="M66" s="273"/>
      <c r="N66" s="113"/>
      <c r="O66" s="267"/>
      <c r="P66" s="112"/>
      <c r="Q66" s="266"/>
      <c r="R66" s="112"/>
      <c r="S66" s="266"/>
    </row>
    <row r="67" spans="1:19" s="276" customFormat="1" ht="15" customHeight="1" thickBot="1" x14ac:dyDescent="0.35">
      <c r="A67" s="841" t="s">
        <v>54</v>
      </c>
      <c r="B67" s="842"/>
      <c r="C67" s="842"/>
      <c r="D67" s="842"/>
      <c r="E67" s="842"/>
      <c r="F67" s="842"/>
      <c r="G67" s="842"/>
      <c r="H67" s="842"/>
      <c r="I67" s="842"/>
      <c r="J67" s="842"/>
      <c r="K67" s="842"/>
      <c r="L67" s="842"/>
      <c r="M67" s="842"/>
      <c r="N67" s="842"/>
      <c r="O67" s="842"/>
      <c r="P67" s="842"/>
      <c r="Q67" s="842"/>
      <c r="R67" s="842"/>
      <c r="S67" s="843"/>
    </row>
    <row r="68" spans="1:19" s="187" customFormat="1" ht="15" customHeight="1" thickBot="1" x14ac:dyDescent="0.35">
      <c r="A68" s="114" t="s">
        <v>55</v>
      </c>
      <c r="B68" s="60" t="s">
        <v>57</v>
      </c>
      <c r="C68" s="61"/>
      <c r="D68" s="62" t="s">
        <v>290</v>
      </c>
      <c r="E68" s="62"/>
      <c r="F68" s="116"/>
      <c r="G68" s="41">
        <v>6</v>
      </c>
      <c r="H68" s="52">
        <f>G68*30</f>
        <v>180</v>
      </c>
      <c r="I68" s="53">
        <f t="shared" ref="I68:I69" si="32">SUM(J68+K68+L68)</f>
        <v>108</v>
      </c>
      <c r="J68" s="70"/>
      <c r="K68" s="71"/>
      <c r="L68" s="71">
        <v>108</v>
      </c>
      <c r="M68" s="115">
        <f>H68-I68</f>
        <v>72</v>
      </c>
      <c r="N68" s="117"/>
      <c r="O68" s="118">
        <v>6</v>
      </c>
      <c r="P68" s="119"/>
      <c r="Q68" s="120"/>
      <c r="R68" s="119"/>
      <c r="S68" s="120"/>
    </row>
    <row r="69" spans="1:19" s="187" customFormat="1" ht="15" customHeight="1" thickBot="1" x14ac:dyDescent="0.35">
      <c r="A69" s="114" t="s">
        <v>56</v>
      </c>
      <c r="B69" s="99" t="s">
        <v>243</v>
      </c>
      <c r="C69" s="100"/>
      <c r="D69" s="62" t="s">
        <v>298</v>
      </c>
      <c r="E69" s="62"/>
      <c r="F69" s="116"/>
      <c r="G69" s="41">
        <v>6</v>
      </c>
      <c r="H69" s="52">
        <f>G69*30</f>
        <v>180</v>
      </c>
      <c r="I69" s="53">
        <f t="shared" si="32"/>
        <v>108</v>
      </c>
      <c r="J69" s="70"/>
      <c r="K69" s="71"/>
      <c r="L69" s="71">
        <v>108</v>
      </c>
      <c r="M69" s="115">
        <f>H69-I69</f>
        <v>72</v>
      </c>
      <c r="N69" s="121"/>
      <c r="O69" s="122"/>
      <c r="P69" s="123"/>
      <c r="Q69" s="124">
        <v>6</v>
      </c>
      <c r="R69" s="123"/>
      <c r="S69" s="124"/>
    </row>
    <row r="70" spans="1:19" s="187" customFormat="1" ht="15" customHeight="1" thickBot="1" x14ac:dyDescent="0.35">
      <c r="A70" s="125" t="s">
        <v>58</v>
      </c>
      <c r="B70" s="99" t="s">
        <v>60</v>
      </c>
      <c r="C70" s="100"/>
      <c r="D70" s="101" t="s">
        <v>299</v>
      </c>
      <c r="E70" s="101"/>
      <c r="F70" s="126"/>
      <c r="G70" s="75">
        <v>6</v>
      </c>
      <c r="H70" s="48">
        <f>G70*30</f>
        <v>180</v>
      </c>
      <c r="I70" s="53">
        <f t="shared" ref="I70" si="33">SUM(J70+K70+L70)</f>
        <v>102</v>
      </c>
      <c r="J70" s="81"/>
      <c r="K70" s="82"/>
      <c r="L70" s="82">
        <v>102</v>
      </c>
      <c r="M70" s="127">
        <f>H70-I70</f>
        <v>78</v>
      </c>
      <c r="N70" s="128"/>
      <c r="O70" s="129"/>
      <c r="P70" s="130"/>
      <c r="Q70" s="131"/>
      <c r="R70" s="132"/>
      <c r="S70" s="131">
        <v>6</v>
      </c>
    </row>
    <row r="71" spans="1:19" s="276" customFormat="1" ht="15" customHeight="1" thickBot="1" x14ac:dyDescent="0.35">
      <c r="A71" s="834" t="s">
        <v>300</v>
      </c>
      <c r="B71" s="769"/>
      <c r="C71" s="769"/>
      <c r="D71" s="769"/>
      <c r="E71" s="769"/>
      <c r="F71" s="769"/>
      <c r="G71" s="133">
        <f>SUM(G68:G70)</f>
        <v>18</v>
      </c>
      <c r="H71" s="76">
        <f t="shared" ref="H71:M71" si="34">SUM(H68:H70)</f>
        <v>540</v>
      </c>
      <c r="I71" s="68">
        <f t="shared" si="34"/>
        <v>318</v>
      </c>
      <c r="J71" s="68">
        <f t="shared" si="34"/>
        <v>0</v>
      </c>
      <c r="K71" s="68">
        <f t="shared" si="34"/>
        <v>0</v>
      </c>
      <c r="L71" s="68">
        <f t="shared" si="34"/>
        <v>318</v>
      </c>
      <c r="M71" s="77">
        <f t="shared" si="34"/>
        <v>222</v>
      </c>
      <c r="N71" s="76">
        <f t="shared" ref="N71:S71" si="35">SUM(N68:N70)</f>
        <v>0</v>
      </c>
      <c r="O71" s="77">
        <f t="shared" si="35"/>
        <v>6</v>
      </c>
      <c r="P71" s="76">
        <f t="shared" si="35"/>
        <v>0</v>
      </c>
      <c r="Q71" s="78">
        <f t="shared" si="35"/>
        <v>6</v>
      </c>
      <c r="R71" s="79">
        <f t="shared" si="35"/>
        <v>0</v>
      </c>
      <c r="S71" s="78">
        <f t="shared" si="35"/>
        <v>6</v>
      </c>
    </row>
    <row r="72" spans="1:19" ht="15" customHeight="1" thickBot="1" x14ac:dyDescent="0.35">
      <c r="A72" s="835" t="s">
        <v>132</v>
      </c>
      <c r="B72" s="836"/>
      <c r="C72" s="836"/>
      <c r="D72" s="836"/>
      <c r="E72" s="836"/>
      <c r="F72" s="836"/>
      <c r="G72" s="836"/>
      <c r="H72" s="836"/>
      <c r="I72" s="836"/>
      <c r="J72" s="836"/>
      <c r="K72" s="836"/>
      <c r="L72" s="836"/>
      <c r="M72" s="836"/>
      <c r="N72" s="836"/>
      <c r="O72" s="836"/>
      <c r="P72" s="836"/>
      <c r="Q72" s="836"/>
      <c r="R72" s="836"/>
      <c r="S72" s="837"/>
    </row>
    <row r="73" spans="1:19" s="187" customFormat="1" ht="15" customHeight="1" thickBot="1" x14ac:dyDescent="0.35">
      <c r="A73" s="97" t="s">
        <v>61</v>
      </c>
      <c r="B73" s="134" t="s">
        <v>133</v>
      </c>
      <c r="C73" s="288">
        <v>6</v>
      </c>
      <c r="D73" s="135"/>
      <c r="E73" s="135"/>
      <c r="F73" s="136"/>
      <c r="G73" s="41">
        <v>3</v>
      </c>
      <c r="H73" s="52">
        <f>G73*30</f>
        <v>90</v>
      </c>
      <c r="I73" s="53">
        <f>SUM(J73+K73+L73)</f>
        <v>0</v>
      </c>
      <c r="J73" s="70"/>
      <c r="K73" s="71"/>
      <c r="L73" s="71"/>
      <c r="M73" s="115">
        <f>H73-I73</f>
        <v>90</v>
      </c>
      <c r="N73" s="44"/>
      <c r="O73" s="137"/>
      <c r="P73" s="138"/>
      <c r="Q73" s="45"/>
      <c r="R73" s="44"/>
      <c r="S73" s="137"/>
    </row>
    <row r="74" spans="1:19" ht="15" customHeight="1" thickBot="1" x14ac:dyDescent="0.35">
      <c r="A74" s="834" t="s">
        <v>62</v>
      </c>
      <c r="B74" s="769"/>
      <c r="C74" s="769"/>
      <c r="D74" s="769"/>
      <c r="E74" s="769"/>
      <c r="F74" s="769"/>
      <c r="G74" s="75">
        <f t="shared" ref="G74:S74" si="36">SUM(G73:G73)</f>
        <v>3</v>
      </c>
      <c r="H74" s="139">
        <f t="shared" si="36"/>
        <v>90</v>
      </c>
      <c r="I74" s="140">
        <f t="shared" si="36"/>
        <v>0</v>
      </c>
      <c r="J74" s="140">
        <f t="shared" si="36"/>
        <v>0</v>
      </c>
      <c r="K74" s="140">
        <f t="shared" si="36"/>
        <v>0</v>
      </c>
      <c r="L74" s="140">
        <f t="shared" si="36"/>
        <v>0</v>
      </c>
      <c r="M74" s="141">
        <f t="shared" si="36"/>
        <v>90</v>
      </c>
      <c r="N74" s="139">
        <f t="shared" si="36"/>
        <v>0</v>
      </c>
      <c r="O74" s="143">
        <f t="shared" si="36"/>
        <v>0</v>
      </c>
      <c r="P74" s="142">
        <f t="shared" si="36"/>
        <v>0</v>
      </c>
      <c r="Q74" s="144">
        <f t="shared" si="36"/>
        <v>0</v>
      </c>
      <c r="R74" s="139">
        <f t="shared" si="36"/>
        <v>0</v>
      </c>
      <c r="S74" s="143">
        <f t="shared" si="36"/>
        <v>0</v>
      </c>
    </row>
    <row r="75" spans="1:19" ht="15" customHeight="1" thickBot="1" x14ac:dyDescent="0.35">
      <c r="A75" s="832" t="s">
        <v>184</v>
      </c>
      <c r="B75" s="833"/>
      <c r="C75" s="833"/>
      <c r="D75" s="833"/>
      <c r="E75" s="833"/>
      <c r="F75" s="833"/>
      <c r="G75" s="423">
        <f>SUM(G21+G64)</f>
        <v>44</v>
      </c>
      <c r="H75" s="494">
        <f>SUM(H21+H64)</f>
        <v>1320</v>
      </c>
      <c r="I75" s="493"/>
      <c r="J75" s="310"/>
      <c r="K75" s="310"/>
      <c r="L75" s="310"/>
      <c r="M75" s="311"/>
      <c r="N75" s="146"/>
      <c r="O75" s="148"/>
      <c r="P75" s="146"/>
      <c r="Q75" s="149"/>
      <c r="R75" s="146"/>
      <c r="S75" s="149"/>
    </row>
    <row r="76" spans="1:19" ht="15" customHeight="1" thickBot="1" x14ac:dyDescent="0.35">
      <c r="A76" s="780" t="s">
        <v>164</v>
      </c>
      <c r="B76" s="781"/>
      <c r="C76" s="781"/>
      <c r="D76" s="781"/>
      <c r="E76" s="781"/>
      <c r="F76" s="781"/>
      <c r="G76" s="145">
        <f>SUM(G22+G65+G71+G74)</f>
        <v>136</v>
      </c>
      <c r="H76" s="146">
        <f t="shared" ref="H76:M76" si="37">SUM(H22+H65+H71+H74)</f>
        <v>4080</v>
      </c>
      <c r="I76" s="147">
        <f t="shared" si="37"/>
        <v>1907</v>
      </c>
      <c r="J76" s="147">
        <f t="shared" si="37"/>
        <v>619</v>
      </c>
      <c r="K76" s="147">
        <f t="shared" si="37"/>
        <v>9</v>
      </c>
      <c r="L76" s="147">
        <f t="shared" si="37"/>
        <v>1279</v>
      </c>
      <c r="M76" s="149">
        <f t="shared" si="37"/>
        <v>2173</v>
      </c>
      <c r="N76" s="146">
        <f>SUM(N22+N65+N71+N74)</f>
        <v>22</v>
      </c>
      <c r="O76" s="315">
        <f t="shared" ref="O76:S76" si="38">SUM(O22+O65+O71+O74)</f>
        <v>26</v>
      </c>
      <c r="P76" s="146">
        <f t="shared" si="38"/>
        <v>20</v>
      </c>
      <c r="Q76" s="314">
        <f t="shared" si="38"/>
        <v>19</v>
      </c>
      <c r="R76" s="309">
        <f t="shared" si="38"/>
        <v>11</v>
      </c>
      <c r="S76" s="314">
        <f t="shared" si="38"/>
        <v>18</v>
      </c>
    </row>
    <row r="77" spans="1:19" ht="15" customHeight="1" thickBot="1" x14ac:dyDescent="0.35">
      <c r="A77" s="780" t="s">
        <v>165</v>
      </c>
      <c r="B77" s="781"/>
      <c r="C77" s="781"/>
      <c r="D77" s="781"/>
      <c r="E77" s="781"/>
      <c r="F77" s="781"/>
      <c r="G77" s="145">
        <f>SUM(G75:G76)</f>
        <v>180</v>
      </c>
      <c r="H77" s="308">
        <f>SUM(H75:H76)</f>
        <v>5400</v>
      </c>
      <c r="I77" s="312"/>
      <c r="J77" s="312"/>
      <c r="K77" s="312"/>
      <c r="L77" s="312"/>
      <c r="M77" s="313"/>
      <c r="N77" s="146"/>
      <c r="O77" s="148"/>
      <c r="P77" s="146"/>
      <c r="Q77" s="149"/>
      <c r="R77" s="146"/>
      <c r="S77" s="149"/>
    </row>
    <row r="78" spans="1:19" ht="15" customHeight="1" thickBot="1" x14ac:dyDescent="0.35">
      <c r="A78" s="782" t="s">
        <v>63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783"/>
      <c r="O78" s="783"/>
      <c r="P78" s="783"/>
      <c r="Q78" s="783"/>
      <c r="R78" s="783"/>
      <c r="S78" s="774"/>
    </row>
    <row r="79" spans="1:19" ht="15" customHeight="1" thickBot="1" x14ac:dyDescent="0.35">
      <c r="A79" s="784" t="s">
        <v>64</v>
      </c>
      <c r="B79" s="785"/>
      <c r="C79" s="785"/>
      <c r="D79" s="785"/>
      <c r="E79" s="785"/>
      <c r="F79" s="785"/>
      <c r="G79" s="785"/>
      <c r="H79" s="785"/>
      <c r="I79" s="785"/>
      <c r="J79" s="785"/>
      <c r="K79" s="785"/>
      <c r="L79" s="785"/>
      <c r="M79" s="785"/>
      <c r="N79" s="785"/>
      <c r="O79" s="785"/>
      <c r="P79" s="785"/>
      <c r="Q79" s="785"/>
      <c r="R79" s="785"/>
      <c r="S79" s="786"/>
    </row>
    <row r="80" spans="1:19" s="187" customFormat="1" ht="15" customHeight="1" thickBot="1" x14ac:dyDescent="0.35">
      <c r="A80" s="439" t="s">
        <v>65</v>
      </c>
      <c r="B80" s="495" t="s">
        <v>301</v>
      </c>
      <c r="C80" s="496"/>
      <c r="D80" s="497"/>
      <c r="E80" s="497"/>
      <c r="F80" s="498"/>
      <c r="G80" s="499">
        <v>4</v>
      </c>
      <c r="H80" s="500">
        <f>G80*30</f>
        <v>120</v>
      </c>
      <c r="I80" s="489"/>
      <c r="J80" s="501"/>
      <c r="K80" s="501"/>
      <c r="L80" s="501"/>
      <c r="M80" s="502"/>
      <c r="N80" s="503"/>
      <c r="O80" s="504"/>
      <c r="P80" s="505"/>
      <c r="Q80" s="506"/>
      <c r="R80" s="505"/>
      <c r="S80" s="506"/>
    </row>
    <row r="81" spans="1:19" s="187" customFormat="1" ht="15" customHeight="1" thickBot="1" x14ac:dyDescent="0.35">
      <c r="A81" s="515" t="s">
        <v>66</v>
      </c>
      <c r="B81" s="495" t="s">
        <v>305</v>
      </c>
      <c r="C81" s="516"/>
      <c r="D81" s="517"/>
      <c r="E81" s="517"/>
      <c r="F81" s="518"/>
      <c r="G81" s="499">
        <v>4</v>
      </c>
      <c r="H81" s="500">
        <f>G81*30</f>
        <v>120</v>
      </c>
      <c r="I81" s="489"/>
      <c r="J81" s="501"/>
      <c r="K81" s="501"/>
      <c r="L81" s="501"/>
      <c r="M81" s="502"/>
      <c r="N81" s="503"/>
      <c r="O81" s="504"/>
      <c r="P81" s="505"/>
      <c r="Q81" s="506"/>
      <c r="R81" s="505"/>
      <c r="S81" s="506"/>
    </row>
    <row r="82" spans="1:19" s="187" customFormat="1" ht="15" customHeight="1" thickBot="1" x14ac:dyDescent="0.35">
      <c r="A82" s="439" t="s">
        <v>67</v>
      </c>
      <c r="B82" s="495" t="s">
        <v>309</v>
      </c>
      <c r="C82" s="440"/>
      <c r="D82" s="443"/>
      <c r="E82" s="443"/>
      <c r="F82" s="446"/>
      <c r="G82" s="499">
        <v>4</v>
      </c>
      <c r="H82" s="500">
        <f>G82*30</f>
        <v>120</v>
      </c>
      <c r="I82" s="489"/>
      <c r="J82" s="501"/>
      <c r="K82" s="501"/>
      <c r="L82" s="501"/>
      <c r="M82" s="502"/>
      <c r="N82" s="503"/>
      <c r="O82" s="504"/>
      <c r="P82" s="505"/>
      <c r="Q82" s="506"/>
      <c r="R82" s="505"/>
      <c r="S82" s="506"/>
    </row>
    <row r="83" spans="1:19" ht="16.8" thickBot="1" x14ac:dyDescent="0.35">
      <c r="A83" s="764" t="s">
        <v>185</v>
      </c>
      <c r="B83" s="765"/>
      <c r="C83" s="765"/>
      <c r="D83" s="765"/>
      <c r="E83" s="765"/>
      <c r="F83" s="766"/>
      <c r="G83" s="291">
        <f>SUM(G80+G81+G82)</f>
        <v>12</v>
      </c>
      <c r="H83" s="304">
        <f>SUM(H80+H81+H82)</f>
        <v>360</v>
      </c>
      <c r="I83" s="72"/>
      <c r="J83" s="72"/>
      <c r="K83" s="72"/>
      <c r="L83" s="72"/>
      <c r="M83" s="300"/>
      <c r="N83" s="297"/>
      <c r="O83" s="298"/>
      <c r="P83" s="299"/>
      <c r="Q83" s="300"/>
      <c r="R83" s="299"/>
      <c r="S83" s="300"/>
    </row>
    <row r="84" spans="1:19" ht="16.2" thickBot="1" x14ac:dyDescent="0.35">
      <c r="A84" s="767" t="s">
        <v>166</v>
      </c>
      <c r="B84" s="768"/>
      <c r="C84" s="769"/>
      <c r="D84" s="769"/>
      <c r="E84" s="769"/>
      <c r="F84" s="770"/>
      <c r="G84" s="41">
        <v>0</v>
      </c>
      <c r="H84" s="76">
        <v>0</v>
      </c>
      <c r="I84" s="68">
        <v>0</v>
      </c>
      <c r="J84" s="68">
        <v>0</v>
      </c>
      <c r="K84" s="68">
        <v>0</v>
      </c>
      <c r="L84" s="68">
        <v>0</v>
      </c>
      <c r="M84" s="78">
        <v>0</v>
      </c>
      <c r="N84" s="79">
        <f t="shared" ref="N84:S84" si="39">SUM(N80:N82)</f>
        <v>0</v>
      </c>
      <c r="O84" s="77">
        <f t="shared" si="39"/>
        <v>0</v>
      </c>
      <c r="P84" s="76">
        <f t="shared" si="39"/>
        <v>0</v>
      </c>
      <c r="Q84" s="78">
        <f t="shared" si="39"/>
        <v>0</v>
      </c>
      <c r="R84" s="79">
        <f t="shared" si="39"/>
        <v>0</v>
      </c>
      <c r="S84" s="78">
        <f t="shared" si="39"/>
        <v>0</v>
      </c>
    </row>
    <row r="85" spans="1:19" ht="16.2" thickBot="1" x14ac:dyDescent="0.35">
      <c r="A85" s="767" t="s">
        <v>167</v>
      </c>
      <c r="B85" s="768"/>
      <c r="C85" s="768"/>
      <c r="D85" s="768"/>
      <c r="E85" s="768"/>
      <c r="F85" s="863"/>
      <c r="G85" s="41">
        <f>SUM(G83:G84)</f>
        <v>12</v>
      </c>
      <c r="H85" s="296">
        <f>SUM(H83:H84)</f>
        <v>360</v>
      </c>
      <c r="I85" s="272"/>
      <c r="J85" s="272"/>
      <c r="K85" s="272"/>
      <c r="L85" s="272"/>
      <c r="M85" s="273"/>
      <c r="N85" s="301"/>
      <c r="O85" s="302"/>
      <c r="P85" s="271"/>
      <c r="Q85" s="273"/>
      <c r="R85" s="271"/>
      <c r="S85" s="273"/>
    </row>
    <row r="86" spans="1:19" ht="16.2" thickBot="1" x14ac:dyDescent="0.35">
      <c r="A86" s="784" t="s">
        <v>68</v>
      </c>
      <c r="B86" s="785"/>
      <c r="C86" s="785"/>
      <c r="D86" s="785"/>
      <c r="E86" s="785"/>
      <c r="F86" s="785"/>
      <c r="G86" s="785"/>
      <c r="H86" s="785"/>
      <c r="I86" s="785"/>
      <c r="J86" s="785"/>
      <c r="K86" s="785"/>
      <c r="L86" s="785"/>
      <c r="M86" s="785"/>
      <c r="N86" s="785"/>
      <c r="O86" s="785"/>
      <c r="P86" s="785"/>
      <c r="Q86" s="785"/>
      <c r="R86" s="785"/>
      <c r="S86" s="786"/>
    </row>
    <row r="87" spans="1:19" s="187" customFormat="1" ht="16.2" thickBot="1" x14ac:dyDescent="0.35">
      <c r="A87" s="456" t="s">
        <v>69</v>
      </c>
      <c r="B87" s="422" t="s">
        <v>351</v>
      </c>
      <c r="C87" s="457"/>
      <c r="D87" s="458">
        <v>1</v>
      </c>
      <c r="E87" s="458"/>
      <c r="F87" s="459"/>
      <c r="G87" s="460">
        <v>4</v>
      </c>
      <c r="H87" s="461">
        <f t="shared" ref="H87" si="40">G87*30</f>
        <v>120</v>
      </c>
      <c r="I87" s="469">
        <f>SUM(J87+K87+L87)</f>
        <v>46</v>
      </c>
      <c r="J87" s="462"/>
      <c r="K87" s="453"/>
      <c r="L87" s="453">
        <v>46</v>
      </c>
      <c r="M87" s="454">
        <f t="shared" ref="M87" si="41">H87-I87</f>
        <v>74</v>
      </c>
      <c r="N87" s="450">
        <v>3</v>
      </c>
      <c r="O87" s="451"/>
      <c r="P87" s="450"/>
      <c r="Q87" s="452"/>
      <c r="R87" s="470"/>
      <c r="S87" s="452"/>
    </row>
    <row r="88" spans="1:19" s="187" customFormat="1" ht="16.2" thickBot="1" x14ac:dyDescent="0.35">
      <c r="A88" s="456" t="s">
        <v>70</v>
      </c>
      <c r="B88" s="422" t="s">
        <v>349</v>
      </c>
      <c r="C88" s="463"/>
      <c r="D88" s="464">
        <v>3</v>
      </c>
      <c r="E88" s="464"/>
      <c r="F88" s="465"/>
      <c r="G88" s="460">
        <v>4</v>
      </c>
      <c r="H88" s="461">
        <f t="shared" ref="H88:H89" si="42">G88*30</f>
        <v>120</v>
      </c>
      <c r="I88" s="469">
        <f t="shared" ref="I88" si="43">SUM(J88+K88+L88)</f>
        <v>60</v>
      </c>
      <c r="J88" s="462">
        <v>18</v>
      </c>
      <c r="K88" s="453"/>
      <c r="L88" s="453">
        <v>42</v>
      </c>
      <c r="M88" s="454">
        <f t="shared" ref="M88" si="44">H88-I88</f>
        <v>60</v>
      </c>
      <c r="N88" s="466"/>
      <c r="O88" s="467"/>
      <c r="P88" s="466">
        <v>4</v>
      </c>
      <c r="Q88" s="468"/>
      <c r="R88" s="466"/>
      <c r="S88" s="468"/>
    </row>
    <row r="89" spans="1:19" s="187" customFormat="1" ht="16.8" thickBot="1" x14ac:dyDescent="0.35">
      <c r="A89" s="528" t="s">
        <v>71</v>
      </c>
      <c r="B89" s="495" t="s">
        <v>355</v>
      </c>
      <c r="C89" s="577"/>
      <c r="D89" s="578"/>
      <c r="E89" s="578"/>
      <c r="F89" s="579"/>
      <c r="G89" s="580">
        <v>4</v>
      </c>
      <c r="H89" s="581">
        <f t="shared" si="42"/>
        <v>120</v>
      </c>
      <c r="I89" s="582"/>
      <c r="J89" s="583"/>
      <c r="K89" s="578"/>
      <c r="L89" s="578"/>
      <c r="M89" s="584"/>
      <c r="N89" s="538"/>
      <c r="O89" s="570"/>
      <c r="P89" s="538"/>
      <c r="Q89" s="540"/>
      <c r="R89" s="470"/>
      <c r="S89" s="452"/>
    </row>
    <row r="90" spans="1:19" s="187" customFormat="1" ht="16.2" thickBot="1" x14ac:dyDescent="0.35">
      <c r="A90" s="528" t="s">
        <v>72</v>
      </c>
      <c r="B90" s="422" t="s">
        <v>350</v>
      </c>
      <c r="C90" s="529"/>
      <c r="D90" s="530">
        <v>3</v>
      </c>
      <c r="E90" s="530"/>
      <c r="F90" s="531"/>
      <c r="G90" s="532">
        <v>4</v>
      </c>
      <c r="H90" s="533">
        <f>G90*30</f>
        <v>120</v>
      </c>
      <c r="I90" s="534">
        <f t="shared" ref="I90" si="45">SUM(J90+K90+L90)</f>
        <v>46</v>
      </c>
      <c r="J90" s="535"/>
      <c r="K90" s="536"/>
      <c r="L90" s="536">
        <v>46</v>
      </c>
      <c r="M90" s="537">
        <f t="shared" ref="M90" si="46">H90-I90</f>
        <v>74</v>
      </c>
      <c r="N90" s="538"/>
      <c r="O90" s="570"/>
      <c r="P90" s="538">
        <v>3</v>
      </c>
      <c r="Q90" s="540"/>
      <c r="R90" s="571"/>
      <c r="S90" s="452"/>
    </row>
    <row r="91" spans="1:19" s="187" customFormat="1" ht="16.2" thickBot="1" x14ac:dyDescent="0.35">
      <c r="A91" s="528" t="s">
        <v>73</v>
      </c>
      <c r="B91" s="422" t="s">
        <v>336</v>
      </c>
      <c r="C91" s="529"/>
      <c r="D91" s="530">
        <v>4</v>
      </c>
      <c r="E91" s="530"/>
      <c r="F91" s="531"/>
      <c r="G91" s="532">
        <v>4</v>
      </c>
      <c r="H91" s="533">
        <f t="shared" ref="H91:H92" si="47">G91*30</f>
        <v>120</v>
      </c>
      <c r="I91" s="534">
        <f t="shared" ref="I91:I92" si="48">SUM(J91+K91+L91)</f>
        <v>54</v>
      </c>
      <c r="J91" s="535">
        <v>12</v>
      </c>
      <c r="K91" s="536"/>
      <c r="L91" s="536">
        <v>42</v>
      </c>
      <c r="M91" s="537">
        <f t="shared" ref="M91:M92" si="49">H91-I91</f>
        <v>66</v>
      </c>
      <c r="N91" s="450"/>
      <c r="O91" s="455"/>
      <c r="P91" s="450"/>
      <c r="Q91" s="452">
        <v>3</v>
      </c>
      <c r="R91" s="470"/>
      <c r="S91" s="452"/>
    </row>
    <row r="92" spans="1:19" s="187" customFormat="1" ht="16.2" thickBot="1" x14ac:dyDescent="0.35">
      <c r="A92" s="528" t="s">
        <v>74</v>
      </c>
      <c r="B92" s="422" t="s">
        <v>337</v>
      </c>
      <c r="C92" s="529">
        <v>4</v>
      </c>
      <c r="D92" s="530"/>
      <c r="E92" s="530"/>
      <c r="F92" s="531"/>
      <c r="G92" s="532">
        <v>4</v>
      </c>
      <c r="H92" s="533">
        <f t="shared" si="47"/>
        <v>120</v>
      </c>
      <c r="I92" s="534">
        <f t="shared" si="48"/>
        <v>54</v>
      </c>
      <c r="J92" s="535">
        <v>28</v>
      </c>
      <c r="K92" s="536"/>
      <c r="L92" s="536">
        <v>26</v>
      </c>
      <c r="M92" s="537">
        <f t="shared" si="49"/>
        <v>66</v>
      </c>
      <c r="N92" s="450"/>
      <c r="O92" s="455"/>
      <c r="P92" s="450"/>
      <c r="Q92" s="452">
        <v>3</v>
      </c>
      <c r="R92" s="470"/>
      <c r="S92" s="452"/>
    </row>
    <row r="93" spans="1:19" s="187" customFormat="1" ht="16.2" thickBot="1" x14ac:dyDescent="0.35">
      <c r="A93" s="528" t="s">
        <v>75</v>
      </c>
      <c r="B93" s="422" t="s">
        <v>315</v>
      </c>
      <c r="C93" s="529"/>
      <c r="D93" s="530">
        <v>5</v>
      </c>
      <c r="E93" s="530"/>
      <c r="F93" s="531"/>
      <c r="G93" s="532">
        <v>4</v>
      </c>
      <c r="H93" s="533">
        <f t="shared" ref="H93:H95" si="50">G93*30</f>
        <v>120</v>
      </c>
      <c r="I93" s="534">
        <f t="shared" ref="I93:I95" si="51">SUM(J93+K93+L93)</f>
        <v>46</v>
      </c>
      <c r="J93" s="535"/>
      <c r="K93" s="536"/>
      <c r="L93" s="536">
        <v>46</v>
      </c>
      <c r="M93" s="537">
        <f t="shared" ref="M93:M95" si="52">H93-I93</f>
        <v>74</v>
      </c>
      <c r="N93" s="450"/>
      <c r="O93" s="455"/>
      <c r="P93" s="450"/>
      <c r="Q93" s="452"/>
      <c r="R93" s="450">
        <v>3</v>
      </c>
      <c r="S93" s="452"/>
    </row>
    <row r="94" spans="1:19" s="187" customFormat="1" ht="16.2" thickBot="1" x14ac:dyDescent="0.35">
      <c r="A94" s="528" t="s">
        <v>77</v>
      </c>
      <c r="B94" s="422" t="s">
        <v>316</v>
      </c>
      <c r="C94" s="529"/>
      <c r="D94" s="530">
        <v>5</v>
      </c>
      <c r="E94" s="530"/>
      <c r="F94" s="531"/>
      <c r="G94" s="532">
        <v>4</v>
      </c>
      <c r="H94" s="533">
        <f t="shared" si="50"/>
        <v>120</v>
      </c>
      <c r="I94" s="534">
        <f t="shared" si="51"/>
        <v>60</v>
      </c>
      <c r="J94" s="535">
        <v>30</v>
      </c>
      <c r="K94" s="536"/>
      <c r="L94" s="536">
        <v>30</v>
      </c>
      <c r="M94" s="537">
        <f t="shared" si="52"/>
        <v>60</v>
      </c>
      <c r="N94" s="538"/>
      <c r="O94" s="539"/>
      <c r="P94" s="538"/>
      <c r="Q94" s="540"/>
      <c r="R94" s="538">
        <v>4</v>
      </c>
      <c r="S94" s="540"/>
    </row>
    <row r="95" spans="1:19" s="187" customFormat="1" ht="16.2" thickBot="1" x14ac:dyDescent="0.35">
      <c r="A95" s="528" t="s">
        <v>148</v>
      </c>
      <c r="B95" s="422" t="s">
        <v>318</v>
      </c>
      <c r="C95" s="529">
        <v>5</v>
      </c>
      <c r="D95" s="530"/>
      <c r="E95" s="530"/>
      <c r="F95" s="531"/>
      <c r="G95" s="532">
        <v>4</v>
      </c>
      <c r="H95" s="533">
        <f t="shared" si="50"/>
        <v>120</v>
      </c>
      <c r="I95" s="534">
        <f t="shared" si="51"/>
        <v>60</v>
      </c>
      <c r="J95" s="535">
        <v>30</v>
      </c>
      <c r="K95" s="536"/>
      <c r="L95" s="536">
        <v>30</v>
      </c>
      <c r="M95" s="537">
        <f t="shared" si="52"/>
        <v>60</v>
      </c>
      <c r="N95" s="538"/>
      <c r="O95" s="540"/>
      <c r="P95" s="538"/>
      <c r="Q95" s="540"/>
      <c r="R95" s="538">
        <v>4</v>
      </c>
      <c r="S95" s="540"/>
    </row>
    <row r="96" spans="1:19" s="187" customFormat="1" ht="16.2" thickBot="1" x14ac:dyDescent="0.35">
      <c r="A96" s="528" t="s">
        <v>149</v>
      </c>
      <c r="B96" s="422" t="s">
        <v>322</v>
      </c>
      <c r="C96" s="529"/>
      <c r="D96" s="530">
        <v>5</v>
      </c>
      <c r="E96" s="530"/>
      <c r="F96" s="531"/>
      <c r="G96" s="532">
        <v>4</v>
      </c>
      <c r="H96" s="533">
        <f t="shared" ref="H96:H98" si="53">G96*30</f>
        <v>120</v>
      </c>
      <c r="I96" s="534">
        <f t="shared" ref="I96:I98" si="54">SUM(J96+K96+L96)</f>
        <v>60</v>
      </c>
      <c r="J96" s="535">
        <v>30</v>
      </c>
      <c r="K96" s="536"/>
      <c r="L96" s="536">
        <v>30</v>
      </c>
      <c r="M96" s="537">
        <f t="shared" ref="M96:M98" si="55">H96-I96</f>
        <v>60</v>
      </c>
      <c r="N96" s="538"/>
      <c r="O96" s="539"/>
      <c r="P96" s="538"/>
      <c r="Q96" s="540"/>
      <c r="R96" s="538">
        <v>4</v>
      </c>
      <c r="S96" s="540"/>
    </row>
    <row r="97" spans="1:19" s="187" customFormat="1" ht="16.2" thickBot="1" x14ac:dyDescent="0.35">
      <c r="A97" s="528" t="s">
        <v>323</v>
      </c>
      <c r="B97" s="422" t="s">
        <v>326</v>
      </c>
      <c r="C97" s="529"/>
      <c r="D97" s="530">
        <v>6</v>
      </c>
      <c r="E97" s="530"/>
      <c r="F97" s="531"/>
      <c r="G97" s="532">
        <v>4</v>
      </c>
      <c r="H97" s="533">
        <f t="shared" si="53"/>
        <v>120</v>
      </c>
      <c r="I97" s="534">
        <f t="shared" si="54"/>
        <v>52</v>
      </c>
      <c r="J97" s="535">
        <v>12</v>
      </c>
      <c r="K97" s="536"/>
      <c r="L97" s="536">
        <v>40</v>
      </c>
      <c r="M97" s="537">
        <f t="shared" si="55"/>
        <v>68</v>
      </c>
      <c r="N97" s="538"/>
      <c r="O97" s="539"/>
      <c r="P97" s="538"/>
      <c r="Q97" s="540"/>
      <c r="R97" s="538"/>
      <c r="S97" s="540">
        <v>3</v>
      </c>
    </row>
    <row r="98" spans="1:19" s="187" customFormat="1" ht="16.2" thickBot="1" x14ac:dyDescent="0.35">
      <c r="A98" s="528" t="s">
        <v>324</v>
      </c>
      <c r="B98" s="422" t="s">
        <v>327</v>
      </c>
      <c r="C98" s="529"/>
      <c r="D98" s="530">
        <v>6</v>
      </c>
      <c r="E98" s="530"/>
      <c r="F98" s="531"/>
      <c r="G98" s="532">
        <v>4</v>
      </c>
      <c r="H98" s="533">
        <f t="shared" si="53"/>
        <v>120</v>
      </c>
      <c r="I98" s="534">
        <f t="shared" si="54"/>
        <v>52</v>
      </c>
      <c r="J98" s="535">
        <v>26</v>
      </c>
      <c r="K98" s="536"/>
      <c r="L98" s="536">
        <v>26</v>
      </c>
      <c r="M98" s="537">
        <f t="shared" si="55"/>
        <v>68</v>
      </c>
      <c r="N98" s="538"/>
      <c r="O98" s="539"/>
      <c r="P98" s="538"/>
      <c r="Q98" s="540"/>
      <c r="R98" s="538"/>
      <c r="S98" s="540">
        <v>3</v>
      </c>
    </row>
    <row r="99" spans="1:19" s="187" customFormat="1" ht="16.8" thickBot="1" x14ac:dyDescent="0.35">
      <c r="A99" s="764" t="s">
        <v>186</v>
      </c>
      <c r="B99" s="765"/>
      <c r="C99" s="765"/>
      <c r="D99" s="765"/>
      <c r="E99" s="765"/>
      <c r="F99" s="766"/>
      <c r="G99" s="291">
        <f>SUM(G89)</f>
        <v>4</v>
      </c>
      <c r="H99" s="304">
        <f>SUM(H89)</f>
        <v>120</v>
      </c>
      <c r="I99" s="72"/>
      <c r="J99" s="72"/>
      <c r="K99" s="72"/>
      <c r="L99" s="72"/>
      <c r="M99" s="300"/>
      <c r="N99" s="168"/>
      <c r="O99" s="169"/>
      <c r="P99" s="170"/>
      <c r="Q99" s="171"/>
      <c r="R99" s="170"/>
      <c r="S99" s="171"/>
    </row>
    <row r="100" spans="1:19" s="187" customFormat="1" ht="16.2" thickBot="1" x14ac:dyDescent="0.35">
      <c r="A100" s="767" t="s">
        <v>169</v>
      </c>
      <c r="B100" s="768"/>
      <c r="C100" s="768"/>
      <c r="D100" s="768"/>
      <c r="E100" s="768"/>
      <c r="F100" s="863"/>
      <c r="G100" s="41">
        <f>SUM(G87+G88+G90+G91+G92+G93+G94+G95+G96+G97+G98)</f>
        <v>44</v>
      </c>
      <c r="H100" s="76">
        <f t="shared" ref="H100:M100" si="56">SUM(H87+H88+H90+H91+H92+H93+H94+H95+H96+H97+H98)</f>
        <v>1320</v>
      </c>
      <c r="I100" s="68">
        <f t="shared" si="56"/>
        <v>590</v>
      </c>
      <c r="J100" s="68">
        <f t="shared" si="56"/>
        <v>186</v>
      </c>
      <c r="K100" s="68">
        <f t="shared" si="56"/>
        <v>0</v>
      </c>
      <c r="L100" s="68">
        <f t="shared" si="56"/>
        <v>404</v>
      </c>
      <c r="M100" s="78">
        <f t="shared" si="56"/>
        <v>730</v>
      </c>
      <c r="N100" s="79">
        <f>SUM(N87:N98)</f>
        <v>3</v>
      </c>
      <c r="O100" s="307">
        <f t="shared" ref="O100:S100" si="57">SUM(O87:O98)</f>
        <v>0</v>
      </c>
      <c r="P100" s="76">
        <f t="shared" si="57"/>
        <v>7</v>
      </c>
      <c r="Q100" s="412">
        <f t="shared" si="57"/>
        <v>6</v>
      </c>
      <c r="R100" s="79">
        <f t="shared" si="57"/>
        <v>15</v>
      </c>
      <c r="S100" s="412">
        <f t="shared" si="57"/>
        <v>6</v>
      </c>
    </row>
    <row r="101" spans="1:19" s="187" customFormat="1" ht="16.2" thickBot="1" x14ac:dyDescent="0.35">
      <c r="A101" s="767" t="s">
        <v>170</v>
      </c>
      <c r="B101" s="768"/>
      <c r="C101" s="768"/>
      <c r="D101" s="768"/>
      <c r="E101" s="768"/>
      <c r="F101" s="863"/>
      <c r="G101" s="41">
        <f>SUM(G99:G100)</f>
        <v>48</v>
      </c>
      <c r="H101" s="335">
        <f>SUM(H99:H100)</f>
        <v>1440</v>
      </c>
      <c r="I101" s="140"/>
      <c r="J101" s="140"/>
      <c r="K101" s="140"/>
      <c r="L101" s="140"/>
      <c r="M101" s="141"/>
      <c r="N101" s="336"/>
      <c r="O101" s="337"/>
      <c r="P101" s="338"/>
      <c r="Q101" s="339"/>
      <c r="R101" s="338"/>
      <c r="S101" s="339"/>
    </row>
    <row r="102" spans="1:19" ht="16.8" thickBot="1" x14ac:dyDescent="0.35">
      <c r="A102" s="864" t="s">
        <v>187</v>
      </c>
      <c r="B102" s="865"/>
      <c r="C102" s="865"/>
      <c r="D102" s="865"/>
      <c r="E102" s="865"/>
      <c r="F102" s="866"/>
      <c r="G102" s="323">
        <f>SUM(G83+G99)</f>
        <v>16</v>
      </c>
      <c r="H102" s="324">
        <f>SUM(H83+H99)</f>
        <v>480</v>
      </c>
      <c r="I102" s="325"/>
      <c r="J102" s="325"/>
      <c r="K102" s="325"/>
      <c r="L102" s="325"/>
      <c r="M102" s="326"/>
      <c r="N102" s="322"/>
      <c r="O102" s="178"/>
      <c r="P102" s="176"/>
      <c r="Q102" s="179"/>
      <c r="R102" s="176"/>
      <c r="S102" s="179"/>
    </row>
    <row r="103" spans="1:19" ht="16.2" thickBot="1" x14ac:dyDescent="0.35">
      <c r="A103" s="857" t="s">
        <v>171</v>
      </c>
      <c r="B103" s="858"/>
      <c r="C103" s="858"/>
      <c r="D103" s="858"/>
      <c r="E103" s="858"/>
      <c r="F103" s="859"/>
      <c r="G103" s="172">
        <f>SUM(G84+G100)</f>
        <v>44</v>
      </c>
      <c r="H103" s="180">
        <f t="shared" ref="H103:M103" si="58">SUM(H84+H100)</f>
        <v>1320</v>
      </c>
      <c r="I103" s="181">
        <f t="shared" si="58"/>
        <v>590</v>
      </c>
      <c r="J103" s="181">
        <f t="shared" si="58"/>
        <v>186</v>
      </c>
      <c r="K103" s="181">
        <f t="shared" si="58"/>
        <v>0</v>
      </c>
      <c r="L103" s="181">
        <f t="shared" si="58"/>
        <v>404</v>
      </c>
      <c r="M103" s="182">
        <f t="shared" si="58"/>
        <v>730</v>
      </c>
      <c r="N103" s="180">
        <f>SUM(N84+N100)</f>
        <v>3</v>
      </c>
      <c r="O103" s="182">
        <f t="shared" ref="O103:S103" si="59">SUM(O84+O100)</f>
        <v>0</v>
      </c>
      <c r="P103" s="180">
        <f t="shared" si="59"/>
        <v>7</v>
      </c>
      <c r="Q103" s="183">
        <f t="shared" si="59"/>
        <v>6</v>
      </c>
      <c r="R103" s="328">
        <f t="shared" si="59"/>
        <v>15</v>
      </c>
      <c r="S103" s="183">
        <f t="shared" si="59"/>
        <v>6</v>
      </c>
    </row>
    <row r="104" spans="1:19" ht="16.2" thickBot="1" x14ac:dyDescent="0.35">
      <c r="A104" s="857" t="s">
        <v>172</v>
      </c>
      <c r="B104" s="858"/>
      <c r="C104" s="858"/>
      <c r="D104" s="858"/>
      <c r="E104" s="858"/>
      <c r="F104" s="859"/>
      <c r="G104" s="172">
        <f>SUM(G102:G103)</f>
        <v>60</v>
      </c>
      <c r="H104" s="329">
        <f>SUM(H102:H103)</f>
        <v>1800</v>
      </c>
      <c r="I104" s="174"/>
      <c r="J104" s="174"/>
      <c r="K104" s="174"/>
      <c r="L104" s="174"/>
      <c r="M104" s="175"/>
      <c r="N104" s="173"/>
      <c r="O104" s="175"/>
      <c r="P104" s="173"/>
      <c r="Q104" s="327"/>
      <c r="R104" s="173"/>
      <c r="S104" s="327"/>
    </row>
    <row r="105" spans="1:19" ht="16.8" thickBot="1" x14ac:dyDescent="0.35">
      <c r="A105" s="860" t="s">
        <v>188</v>
      </c>
      <c r="B105" s="860"/>
      <c r="C105" s="860"/>
      <c r="D105" s="860"/>
      <c r="E105" s="860"/>
      <c r="F105" s="860"/>
      <c r="G105" s="323">
        <f>SUM(G75+G102)</f>
        <v>60</v>
      </c>
      <c r="H105" s="330">
        <f>SUM(H75+H102)</f>
        <v>1800</v>
      </c>
      <c r="I105" s="177"/>
      <c r="J105" s="177"/>
      <c r="K105" s="177"/>
      <c r="L105" s="177"/>
      <c r="M105" s="178"/>
      <c r="N105" s="176"/>
      <c r="O105" s="178"/>
      <c r="P105" s="176"/>
      <c r="Q105" s="179"/>
      <c r="R105" s="176"/>
      <c r="S105" s="179"/>
    </row>
    <row r="106" spans="1:19" ht="16.2" thickBot="1" x14ac:dyDescent="0.35">
      <c r="A106" s="861" t="s">
        <v>173</v>
      </c>
      <c r="B106" s="861"/>
      <c r="C106" s="861"/>
      <c r="D106" s="861"/>
      <c r="E106" s="861"/>
      <c r="F106" s="861"/>
      <c r="G106" s="172">
        <f>SUM(G76+G103)</f>
        <v>180</v>
      </c>
      <c r="H106" s="180">
        <f t="shared" ref="H106:M106" si="60">SUM(H76+H103)</f>
        <v>5400</v>
      </c>
      <c r="I106" s="181">
        <f t="shared" si="60"/>
        <v>2497</v>
      </c>
      <c r="J106" s="181">
        <f t="shared" si="60"/>
        <v>805</v>
      </c>
      <c r="K106" s="181">
        <f t="shared" si="60"/>
        <v>9</v>
      </c>
      <c r="L106" s="181">
        <f t="shared" si="60"/>
        <v>1683</v>
      </c>
      <c r="M106" s="182">
        <f t="shared" si="60"/>
        <v>2903</v>
      </c>
      <c r="N106" s="180">
        <f>SUM(N76+N103)</f>
        <v>25</v>
      </c>
      <c r="O106" s="182">
        <f t="shared" ref="O106:S106" si="61">SUM(O76+O103)</f>
        <v>26</v>
      </c>
      <c r="P106" s="180">
        <f t="shared" si="61"/>
        <v>27</v>
      </c>
      <c r="Q106" s="183">
        <f t="shared" si="61"/>
        <v>25</v>
      </c>
      <c r="R106" s="328">
        <f t="shared" si="61"/>
        <v>26</v>
      </c>
      <c r="S106" s="183">
        <f t="shared" si="61"/>
        <v>24</v>
      </c>
    </row>
    <row r="107" spans="1:19" ht="16.2" thickBot="1" x14ac:dyDescent="0.35">
      <c r="A107" s="861" t="s">
        <v>174</v>
      </c>
      <c r="B107" s="861"/>
      <c r="C107" s="861"/>
      <c r="D107" s="861"/>
      <c r="E107" s="861"/>
      <c r="F107" s="861"/>
      <c r="G107" s="172">
        <f>SUM(G105:G106)</f>
        <v>240</v>
      </c>
      <c r="H107" s="329">
        <f>SUM(H105:H106)</f>
        <v>7200</v>
      </c>
      <c r="I107" s="332"/>
      <c r="J107" s="332"/>
      <c r="K107" s="332"/>
      <c r="L107" s="332"/>
      <c r="M107" s="333"/>
      <c r="N107" s="331"/>
      <c r="O107" s="333"/>
      <c r="P107" s="331"/>
      <c r="Q107" s="334"/>
      <c r="R107" s="331"/>
      <c r="S107" s="334"/>
    </row>
    <row r="108" spans="1:19" ht="16.2" thickBot="1" x14ac:dyDescent="0.35">
      <c r="A108" s="762" t="s">
        <v>78</v>
      </c>
      <c r="B108" s="762"/>
      <c r="C108" s="762"/>
      <c r="D108" s="762"/>
      <c r="E108" s="762"/>
      <c r="F108" s="762"/>
      <c r="G108" s="762"/>
      <c r="H108" s="762"/>
      <c r="I108" s="762"/>
      <c r="J108" s="762"/>
      <c r="K108" s="762"/>
      <c r="L108" s="762"/>
      <c r="M108" s="762"/>
      <c r="N108" s="348">
        <f>SUM(N106)</f>
        <v>25</v>
      </c>
      <c r="O108" s="348">
        <f t="shared" ref="O108:S108" si="62">SUM(O106)</f>
        <v>26</v>
      </c>
      <c r="P108" s="348">
        <f t="shared" si="62"/>
        <v>27</v>
      </c>
      <c r="Q108" s="348">
        <f t="shared" si="62"/>
        <v>25</v>
      </c>
      <c r="R108" s="348">
        <f t="shared" si="62"/>
        <v>26</v>
      </c>
      <c r="S108" s="348">
        <f t="shared" si="62"/>
        <v>24</v>
      </c>
    </row>
    <row r="109" spans="1:19" ht="16.2" thickBot="1" x14ac:dyDescent="0.35">
      <c r="A109" s="763" t="s">
        <v>79</v>
      </c>
      <c r="B109" s="763"/>
      <c r="C109" s="763"/>
      <c r="D109" s="763"/>
      <c r="E109" s="763"/>
      <c r="F109" s="763"/>
      <c r="G109" s="763"/>
      <c r="H109" s="763"/>
      <c r="I109" s="763"/>
      <c r="J109" s="763"/>
      <c r="K109" s="763"/>
      <c r="L109" s="763"/>
      <c r="M109" s="763"/>
      <c r="N109" s="424">
        <v>3</v>
      </c>
      <c r="O109" s="426">
        <v>3</v>
      </c>
      <c r="P109" s="426">
        <v>3</v>
      </c>
      <c r="Q109" s="426">
        <v>3</v>
      </c>
      <c r="R109" s="426">
        <v>3</v>
      </c>
      <c r="S109" s="426">
        <v>2</v>
      </c>
    </row>
    <row r="110" spans="1:19" ht="16.2" thickBot="1" x14ac:dyDescent="0.35">
      <c r="A110" s="763" t="s">
        <v>80</v>
      </c>
      <c r="B110" s="763"/>
      <c r="C110" s="763"/>
      <c r="D110" s="763"/>
      <c r="E110" s="763"/>
      <c r="F110" s="763"/>
      <c r="G110" s="763"/>
      <c r="H110" s="763"/>
      <c r="I110" s="763"/>
      <c r="J110" s="763"/>
      <c r="K110" s="763"/>
      <c r="L110" s="763"/>
      <c r="M110" s="763"/>
      <c r="N110" s="425">
        <v>4</v>
      </c>
      <c r="O110" s="427">
        <v>3</v>
      </c>
      <c r="P110" s="427">
        <v>5</v>
      </c>
      <c r="Q110" s="427">
        <v>4</v>
      </c>
      <c r="R110" s="427">
        <v>4</v>
      </c>
      <c r="S110" s="427">
        <v>6</v>
      </c>
    </row>
    <row r="111" spans="1:19" ht="16.2" thickBot="1" x14ac:dyDescent="0.35">
      <c r="A111" s="763" t="s">
        <v>81</v>
      </c>
      <c r="B111" s="763"/>
      <c r="C111" s="763"/>
      <c r="D111" s="763"/>
      <c r="E111" s="763"/>
      <c r="F111" s="763"/>
      <c r="G111" s="763"/>
      <c r="H111" s="763"/>
      <c r="I111" s="763"/>
      <c r="J111" s="763"/>
      <c r="K111" s="763"/>
      <c r="L111" s="763"/>
      <c r="M111" s="763"/>
      <c r="N111" s="341"/>
      <c r="O111" s="342"/>
      <c r="P111" s="343"/>
      <c r="Q111" s="343"/>
      <c r="R111" s="343"/>
      <c r="S111" s="343"/>
    </row>
    <row r="112" spans="1:19" ht="16.2" thickBot="1" x14ac:dyDescent="0.35">
      <c r="A112" s="758" t="s">
        <v>82</v>
      </c>
      <c r="B112" s="758"/>
      <c r="C112" s="758"/>
      <c r="D112" s="758"/>
      <c r="E112" s="758"/>
      <c r="F112" s="758"/>
      <c r="G112" s="758"/>
      <c r="H112" s="758"/>
      <c r="I112" s="758"/>
      <c r="J112" s="758"/>
      <c r="K112" s="758"/>
      <c r="L112" s="758"/>
      <c r="M112" s="758"/>
      <c r="N112" s="344"/>
      <c r="O112" s="345">
        <v>1</v>
      </c>
      <c r="P112" s="346"/>
      <c r="Q112" s="346">
        <v>1</v>
      </c>
      <c r="R112" s="346"/>
      <c r="S112" s="346"/>
    </row>
    <row r="113" spans="1:19" ht="16.2" thickBot="1" x14ac:dyDescent="0.35">
      <c r="A113" s="759" t="s">
        <v>83</v>
      </c>
      <c r="B113" s="760"/>
      <c r="C113" s="760"/>
      <c r="D113" s="760"/>
      <c r="E113" s="760"/>
      <c r="F113" s="760"/>
      <c r="G113" s="760"/>
      <c r="H113" s="760"/>
      <c r="I113" s="760"/>
      <c r="J113" s="760"/>
      <c r="K113" s="760"/>
      <c r="L113" s="760"/>
      <c r="M113" s="761"/>
      <c r="N113" s="773" t="s">
        <v>84</v>
      </c>
      <c r="O113" s="774"/>
      <c r="P113" s="476">
        <f>G77/G107*100</f>
        <v>75</v>
      </c>
      <c r="Q113" s="773" t="s">
        <v>219</v>
      </c>
      <c r="R113" s="862"/>
      <c r="S113" s="622">
        <f>G104/G107*100</f>
        <v>25</v>
      </c>
    </row>
    <row r="114" spans="1:19" ht="16.2" thickBot="1" x14ac:dyDescent="0.35">
      <c r="A114" s="184"/>
      <c r="B114" s="184"/>
      <c r="C114" s="289"/>
      <c r="D114" s="289"/>
      <c r="E114" s="289"/>
      <c r="F114" s="289"/>
      <c r="G114" s="184"/>
      <c r="H114" s="184"/>
      <c r="I114" s="184"/>
      <c r="J114" s="184"/>
      <c r="K114" s="184"/>
      <c r="L114" s="184"/>
      <c r="M114" s="184"/>
      <c r="N114" s="755">
        <f>SUM(G20+G26+G27+G28+G30+G35+G36+G40+G41+G43+G45+G46+G47+G68+G87)</f>
        <v>60</v>
      </c>
      <c r="O114" s="757"/>
      <c r="P114" s="755">
        <f>SUM(G31+G32+G37+G38+G48+G49+G50+G52+G53+G54+G57+G69+G88+G90+G91+G92)</f>
        <v>60</v>
      </c>
      <c r="Q114" s="756"/>
      <c r="R114" s="757">
        <f>SUM(G14+G55+G58+G59+G60+G61+G62+G63+G70+G73+G93+G94+G95+G96+G97+G98)</f>
        <v>60</v>
      </c>
      <c r="S114" s="756"/>
    </row>
    <row r="115" spans="1:19" ht="15.6" x14ac:dyDescent="0.3">
      <c r="A115" s="274"/>
      <c r="B115" s="277"/>
      <c r="C115" s="278"/>
      <c r="D115" s="278"/>
      <c r="E115" s="279"/>
      <c r="F115" s="280"/>
      <c r="G115" s="281"/>
      <c r="H115" s="282"/>
      <c r="I115" s="283"/>
      <c r="J115" s="282"/>
      <c r="K115" s="284"/>
      <c r="L115" s="284"/>
      <c r="M115" s="283"/>
      <c r="N115" s="285"/>
      <c r="O115" s="285"/>
      <c r="P115" s="285"/>
      <c r="Q115" s="285"/>
      <c r="R115" s="285"/>
      <c r="S115" s="285"/>
    </row>
    <row r="116" spans="1:19" ht="15.6" x14ac:dyDescent="0.3">
      <c r="A116" s="274"/>
      <c r="B116" s="277"/>
      <c r="C116" s="278"/>
      <c r="D116" s="278"/>
      <c r="E116" s="279"/>
      <c r="F116" s="280"/>
      <c r="G116" s="281"/>
      <c r="H116" s="282"/>
      <c r="I116" s="283"/>
      <c r="J116" s="282"/>
      <c r="K116" s="284"/>
      <c r="L116" s="284"/>
      <c r="M116" s="283"/>
      <c r="N116" s="285"/>
      <c r="O116" s="285"/>
      <c r="P116" s="285"/>
      <c r="Q116" s="285"/>
      <c r="R116" s="285"/>
      <c r="S116" s="285"/>
    </row>
    <row r="117" spans="1:19" s="276" customFormat="1" ht="15" customHeight="1" x14ac:dyDescent="0.3">
      <c r="A117" s="185"/>
      <c r="B117" s="186" t="s">
        <v>364</v>
      </c>
      <c r="C117" s="186"/>
      <c r="D117" s="771"/>
      <c r="E117" s="771"/>
      <c r="F117" s="771"/>
      <c r="G117" s="771"/>
      <c r="H117" s="186"/>
      <c r="I117" s="772" t="s">
        <v>365</v>
      </c>
      <c r="J117" s="772"/>
      <c r="K117" s="772"/>
      <c r="L117" s="185"/>
      <c r="M117" s="185"/>
      <c r="N117" s="185"/>
      <c r="O117" s="185"/>
      <c r="P117" s="185"/>
      <c r="Q117" s="185"/>
      <c r="R117" s="185"/>
      <c r="S117" s="185"/>
    </row>
    <row r="118" spans="1:19" s="276" customFormat="1" ht="15" customHeight="1" x14ac:dyDescent="0.3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</row>
    <row r="119" spans="1:19" s="276" customFormat="1" ht="15" customHeight="1" x14ac:dyDescent="0.3">
      <c r="A119" s="185"/>
      <c r="B119" s="186" t="s">
        <v>85</v>
      </c>
      <c r="C119" s="186"/>
      <c r="D119" s="771"/>
      <c r="E119" s="771"/>
      <c r="F119" s="771"/>
      <c r="G119" s="771"/>
      <c r="H119" s="186"/>
      <c r="I119" s="772" t="s">
        <v>274</v>
      </c>
      <c r="J119" s="772"/>
      <c r="K119" s="772"/>
      <c r="L119" s="185"/>
      <c r="M119" s="185"/>
      <c r="N119" s="185"/>
      <c r="O119" s="185"/>
      <c r="P119" s="185"/>
      <c r="Q119" s="185"/>
      <c r="R119" s="185"/>
      <c r="S119" s="185"/>
    </row>
    <row r="120" spans="1:19" s="276" customFormat="1" ht="15" customHeight="1" x14ac:dyDescent="0.3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</row>
    <row r="121" spans="1:19" s="276" customFormat="1" ht="15" customHeight="1" x14ac:dyDescent="0.3">
      <c r="A121" s="185"/>
      <c r="B121" s="186" t="s">
        <v>158</v>
      </c>
      <c r="C121" s="186"/>
      <c r="D121" s="771"/>
      <c r="E121" s="771"/>
      <c r="F121" s="771"/>
      <c r="G121" s="771"/>
      <c r="H121" s="186"/>
      <c r="I121" s="772" t="s">
        <v>274</v>
      </c>
      <c r="J121" s="772"/>
      <c r="K121" s="772"/>
      <c r="L121" s="185"/>
      <c r="M121" s="185"/>
      <c r="N121" s="185"/>
      <c r="O121" s="185"/>
      <c r="P121" s="185"/>
      <c r="Q121" s="185"/>
      <c r="R121" s="185"/>
      <c r="S121" s="185"/>
    </row>
  </sheetData>
  <mergeCells count="72">
    <mergeCell ref="A86:S86"/>
    <mergeCell ref="A101:F101"/>
    <mergeCell ref="A104:F104"/>
    <mergeCell ref="A107:F107"/>
    <mergeCell ref="A102:F102"/>
    <mergeCell ref="A74:F74"/>
    <mergeCell ref="P4:Q4"/>
    <mergeCell ref="A10:S10"/>
    <mergeCell ref="A67:S67"/>
    <mergeCell ref="A9:S9"/>
    <mergeCell ref="H3:H7"/>
    <mergeCell ref="A21:F21"/>
    <mergeCell ref="A22:F22"/>
    <mergeCell ref="A23:F23"/>
    <mergeCell ref="A25:S25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R4:S4"/>
    <mergeCell ref="N6:S6"/>
    <mergeCell ref="I3:L3"/>
    <mergeCell ref="N4:O4"/>
    <mergeCell ref="A77:F77"/>
    <mergeCell ref="A78:S78"/>
    <mergeCell ref="A79:S79"/>
    <mergeCell ref="A66:F66"/>
    <mergeCell ref="A65:F65"/>
    <mergeCell ref="A64:F64"/>
    <mergeCell ref="A24:S24"/>
    <mergeCell ref="J4:J7"/>
    <mergeCell ref="F4:F7"/>
    <mergeCell ref="I4:I7"/>
    <mergeCell ref="A75:F75"/>
    <mergeCell ref="A76:F76"/>
    <mergeCell ref="A71:F71"/>
    <mergeCell ref="A72:S72"/>
    <mergeCell ref="A83:F83"/>
    <mergeCell ref="A84:F84"/>
    <mergeCell ref="D121:G121"/>
    <mergeCell ref="I121:K121"/>
    <mergeCell ref="N113:O113"/>
    <mergeCell ref="D117:G117"/>
    <mergeCell ref="I117:K117"/>
    <mergeCell ref="D119:G119"/>
    <mergeCell ref="I119:K119"/>
    <mergeCell ref="N114:O114"/>
    <mergeCell ref="A103:F103"/>
    <mergeCell ref="A105:F105"/>
    <mergeCell ref="A106:F106"/>
    <mergeCell ref="A85:F85"/>
    <mergeCell ref="A100:F100"/>
    <mergeCell ref="A99:F99"/>
    <mergeCell ref="P114:Q114"/>
    <mergeCell ref="R114:S114"/>
    <mergeCell ref="A112:M112"/>
    <mergeCell ref="A113:M113"/>
    <mergeCell ref="A108:M108"/>
    <mergeCell ref="A109:M109"/>
    <mergeCell ref="A110:M110"/>
    <mergeCell ref="A111:M111"/>
    <mergeCell ref="Q113:R11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11:A12 A68:A70 A80:A82 A55:A63 A15:A20 A87:A98 A48:A51 A26:A39 A44:S44 A47:E47 A45:M45 O45 Q45:S45 A46:B46 D46:N46 P46 R46:S46 G47:N47 P47 R47:S47 A42:A43 A40:A41 T44:XFD44 T45:XFD45 T46:XFD46 T47:XFD4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C85D-0F97-4011-945B-6E9095998A4F}">
  <dimension ref="A1:R148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386" customWidth="1"/>
    <col min="3" max="3" width="3.6640625" style="386" customWidth="1"/>
    <col min="4" max="4" width="65.21875" style="387" customWidth="1"/>
    <col min="5" max="5" width="6.109375" style="385" customWidth="1"/>
    <col min="6" max="6" width="6.33203125" style="385" customWidth="1"/>
    <col min="7" max="11" width="5.77734375" style="385" customWidth="1"/>
    <col min="12" max="13" width="4.6640625" style="385" customWidth="1"/>
    <col min="14" max="14" width="5.77734375" style="385" customWidth="1"/>
    <col min="15" max="15" width="6.33203125" style="385" customWidth="1"/>
    <col min="16" max="16" width="7.6640625" style="187" customWidth="1"/>
    <col min="17" max="256" width="9.109375" style="187"/>
    <col min="257" max="258" width="5.6640625" style="187" customWidth="1"/>
    <col min="259" max="259" width="3.6640625" style="187" customWidth="1"/>
    <col min="260" max="260" width="51.88671875" style="187" customWidth="1"/>
    <col min="261" max="262" width="6.6640625" style="187" customWidth="1"/>
    <col min="263" max="267" width="6.33203125" style="187" customWidth="1"/>
    <col min="268" max="269" width="4.6640625" style="187" customWidth="1"/>
    <col min="270" max="271" width="6.33203125" style="187" customWidth="1"/>
    <col min="272" max="272" width="7.6640625" style="187" customWidth="1"/>
    <col min="273" max="512" width="9.109375" style="187"/>
    <col min="513" max="514" width="5.6640625" style="187" customWidth="1"/>
    <col min="515" max="515" width="3.6640625" style="187" customWidth="1"/>
    <col min="516" max="516" width="51.88671875" style="187" customWidth="1"/>
    <col min="517" max="518" width="6.6640625" style="187" customWidth="1"/>
    <col min="519" max="523" width="6.33203125" style="187" customWidth="1"/>
    <col min="524" max="525" width="4.6640625" style="187" customWidth="1"/>
    <col min="526" max="527" width="6.33203125" style="187" customWidth="1"/>
    <col min="528" max="528" width="7.6640625" style="187" customWidth="1"/>
    <col min="529" max="768" width="9.109375" style="187"/>
    <col min="769" max="770" width="5.6640625" style="187" customWidth="1"/>
    <col min="771" max="771" width="3.6640625" style="187" customWidth="1"/>
    <col min="772" max="772" width="51.88671875" style="187" customWidth="1"/>
    <col min="773" max="774" width="6.6640625" style="187" customWidth="1"/>
    <col min="775" max="779" width="6.33203125" style="187" customWidth="1"/>
    <col min="780" max="781" width="4.6640625" style="187" customWidth="1"/>
    <col min="782" max="783" width="6.33203125" style="187" customWidth="1"/>
    <col min="784" max="784" width="7.6640625" style="187" customWidth="1"/>
    <col min="785" max="1024" width="9.109375" style="187"/>
    <col min="1025" max="1026" width="5.6640625" style="187" customWidth="1"/>
    <col min="1027" max="1027" width="3.6640625" style="187" customWidth="1"/>
    <col min="1028" max="1028" width="51.88671875" style="187" customWidth="1"/>
    <col min="1029" max="1030" width="6.6640625" style="187" customWidth="1"/>
    <col min="1031" max="1035" width="6.33203125" style="187" customWidth="1"/>
    <col min="1036" max="1037" width="4.6640625" style="187" customWidth="1"/>
    <col min="1038" max="1039" width="6.33203125" style="187" customWidth="1"/>
    <col min="1040" max="1040" width="7.6640625" style="187" customWidth="1"/>
    <col min="1041" max="1280" width="9.109375" style="187"/>
    <col min="1281" max="1282" width="5.6640625" style="187" customWidth="1"/>
    <col min="1283" max="1283" width="3.6640625" style="187" customWidth="1"/>
    <col min="1284" max="1284" width="51.88671875" style="187" customWidth="1"/>
    <col min="1285" max="1286" width="6.6640625" style="187" customWidth="1"/>
    <col min="1287" max="1291" width="6.33203125" style="187" customWidth="1"/>
    <col min="1292" max="1293" width="4.6640625" style="187" customWidth="1"/>
    <col min="1294" max="1295" width="6.33203125" style="187" customWidth="1"/>
    <col min="1296" max="1296" width="7.6640625" style="187" customWidth="1"/>
    <col min="1297" max="1536" width="9.109375" style="187"/>
    <col min="1537" max="1538" width="5.6640625" style="187" customWidth="1"/>
    <col min="1539" max="1539" width="3.6640625" style="187" customWidth="1"/>
    <col min="1540" max="1540" width="51.88671875" style="187" customWidth="1"/>
    <col min="1541" max="1542" width="6.6640625" style="187" customWidth="1"/>
    <col min="1543" max="1547" width="6.33203125" style="187" customWidth="1"/>
    <col min="1548" max="1549" width="4.6640625" style="187" customWidth="1"/>
    <col min="1550" max="1551" width="6.33203125" style="187" customWidth="1"/>
    <col min="1552" max="1552" width="7.6640625" style="187" customWidth="1"/>
    <col min="1553" max="1792" width="9.109375" style="187"/>
    <col min="1793" max="1794" width="5.6640625" style="187" customWidth="1"/>
    <col min="1795" max="1795" width="3.6640625" style="187" customWidth="1"/>
    <col min="1796" max="1796" width="51.88671875" style="187" customWidth="1"/>
    <col min="1797" max="1798" width="6.6640625" style="187" customWidth="1"/>
    <col min="1799" max="1803" width="6.33203125" style="187" customWidth="1"/>
    <col min="1804" max="1805" width="4.6640625" style="187" customWidth="1"/>
    <col min="1806" max="1807" width="6.33203125" style="187" customWidth="1"/>
    <col min="1808" max="1808" width="7.6640625" style="187" customWidth="1"/>
    <col min="1809" max="2048" width="9.109375" style="187"/>
    <col min="2049" max="2050" width="5.6640625" style="187" customWidth="1"/>
    <col min="2051" max="2051" width="3.6640625" style="187" customWidth="1"/>
    <col min="2052" max="2052" width="51.88671875" style="187" customWidth="1"/>
    <col min="2053" max="2054" width="6.6640625" style="187" customWidth="1"/>
    <col min="2055" max="2059" width="6.33203125" style="187" customWidth="1"/>
    <col min="2060" max="2061" width="4.6640625" style="187" customWidth="1"/>
    <col min="2062" max="2063" width="6.33203125" style="187" customWidth="1"/>
    <col min="2064" max="2064" width="7.6640625" style="187" customWidth="1"/>
    <col min="2065" max="2304" width="9.109375" style="187"/>
    <col min="2305" max="2306" width="5.6640625" style="187" customWidth="1"/>
    <col min="2307" max="2307" width="3.6640625" style="187" customWidth="1"/>
    <col min="2308" max="2308" width="51.88671875" style="187" customWidth="1"/>
    <col min="2309" max="2310" width="6.6640625" style="187" customWidth="1"/>
    <col min="2311" max="2315" width="6.33203125" style="187" customWidth="1"/>
    <col min="2316" max="2317" width="4.6640625" style="187" customWidth="1"/>
    <col min="2318" max="2319" width="6.33203125" style="187" customWidth="1"/>
    <col min="2320" max="2320" width="7.6640625" style="187" customWidth="1"/>
    <col min="2321" max="2560" width="9.109375" style="187"/>
    <col min="2561" max="2562" width="5.6640625" style="187" customWidth="1"/>
    <col min="2563" max="2563" width="3.6640625" style="187" customWidth="1"/>
    <col min="2564" max="2564" width="51.88671875" style="187" customWidth="1"/>
    <col min="2565" max="2566" width="6.6640625" style="187" customWidth="1"/>
    <col min="2567" max="2571" width="6.33203125" style="187" customWidth="1"/>
    <col min="2572" max="2573" width="4.6640625" style="187" customWidth="1"/>
    <col min="2574" max="2575" width="6.33203125" style="187" customWidth="1"/>
    <col min="2576" max="2576" width="7.6640625" style="187" customWidth="1"/>
    <col min="2577" max="2816" width="9.109375" style="187"/>
    <col min="2817" max="2818" width="5.6640625" style="187" customWidth="1"/>
    <col min="2819" max="2819" width="3.6640625" style="187" customWidth="1"/>
    <col min="2820" max="2820" width="51.88671875" style="187" customWidth="1"/>
    <col min="2821" max="2822" width="6.6640625" style="187" customWidth="1"/>
    <col min="2823" max="2827" width="6.33203125" style="187" customWidth="1"/>
    <col min="2828" max="2829" width="4.6640625" style="187" customWidth="1"/>
    <col min="2830" max="2831" width="6.33203125" style="187" customWidth="1"/>
    <col min="2832" max="2832" width="7.6640625" style="187" customWidth="1"/>
    <col min="2833" max="3072" width="9.109375" style="187"/>
    <col min="3073" max="3074" width="5.6640625" style="187" customWidth="1"/>
    <col min="3075" max="3075" width="3.6640625" style="187" customWidth="1"/>
    <col min="3076" max="3076" width="51.88671875" style="187" customWidth="1"/>
    <col min="3077" max="3078" width="6.6640625" style="187" customWidth="1"/>
    <col min="3079" max="3083" width="6.33203125" style="187" customWidth="1"/>
    <col min="3084" max="3085" width="4.6640625" style="187" customWidth="1"/>
    <col min="3086" max="3087" width="6.33203125" style="187" customWidth="1"/>
    <col min="3088" max="3088" width="7.6640625" style="187" customWidth="1"/>
    <col min="3089" max="3328" width="9.109375" style="187"/>
    <col min="3329" max="3330" width="5.6640625" style="187" customWidth="1"/>
    <col min="3331" max="3331" width="3.6640625" style="187" customWidth="1"/>
    <col min="3332" max="3332" width="51.88671875" style="187" customWidth="1"/>
    <col min="3333" max="3334" width="6.6640625" style="187" customWidth="1"/>
    <col min="3335" max="3339" width="6.33203125" style="187" customWidth="1"/>
    <col min="3340" max="3341" width="4.6640625" style="187" customWidth="1"/>
    <col min="3342" max="3343" width="6.33203125" style="187" customWidth="1"/>
    <col min="3344" max="3344" width="7.6640625" style="187" customWidth="1"/>
    <col min="3345" max="3584" width="9.109375" style="187"/>
    <col min="3585" max="3586" width="5.6640625" style="187" customWidth="1"/>
    <col min="3587" max="3587" width="3.6640625" style="187" customWidth="1"/>
    <col min="3588" max="3588" width="51.88671875" style="187" customWidth="1"/>
    <col min="3589" max="3590" width="6.6640625" style="187" customWidth="1"/>
    <col min="3591" max="3595" width="6.33203125" style="187" customWidth="1"/>
    <col min="3596" max="3597" width="4.6640625" style="187" customWidth="1"/>
    <col min="3598" max="3599" width="6.33203125" style="187" customWidth="1"/>
    <col min="3600" max="3600" width="7.6640625" style="187" customWidth="1"/>
    <col min="3601" max="3840" width="9.109375" style="187"/>
    <col min="3841" max="3842" width="5.6640625" style="187" customWidth="1"/>
    <col min="3843" max="3843" width="3.6640625" style="187" customWidth="1"/>
    <col min="3844" max="3844" width="51.88671875" style="187" customWidth="1"/>
    <col min="3845" max="3846" width="6.6640625" style="187" customWidth="1"/>
    <col min="3847" max="3851" width="6.33203125" style="187" customWidth="1"/>
    <col min="3852" max="3853" width="4.6640625" style="187" customWidth="1"/>
    <col min="3854" max="3855" width="6.33203125" style="187" customWidth="1"/>
    <col min="3856" max="3856" width="7.6640625" style="187" customWidth="1"/>
    <col min="3857" max="4096" width="9.109375" style="187"/>
    <col min="4097" max="4098" width="5.6640625" style="187" customWidth="1"/>
    <col min="4099" max="4099" width="3.6640625" style="187" customWidth="1"/>
    <col min="4100" max="4100" width="51.88671875" style="187" customWidth="1"/>
    <col min="4101" max="4102" width="6.6640625" style="187" customWidth="1"/>
    <col min="4103" max="4107" width="6.33203125" style="187" customWidth="1"/>
    <col min="4108" max="4109" width="4.6640625" style="187" customWidth="1"/>
    <col min="4110" max="4111" width="6.33203125" style="187" customWidth="1"/>
    <col min="4112" max="4112" width="7.6640625" style="187" customWidth="1"/>
    <col min="4113" max="4352" width="9.109375" style="187"/>
    <col min="4353" max="4354" width="5.6640625" style="187" customWidth="1"/>
    <col min="4355" max="4355" width="3.6640625" style="187" customWidth="1"/>
    <col min="4356" max="4356" width="51.88671875" style="187" customWidth="1"/>
    <col min="4357" max="4358" width="6.6640625" style="187" customWidth="1"/>
    <col min="4359" max="4363" width="6.33203125" style="187" customWidth="1"/>
    <col min="4364" max="4365" width="4.6640625" style="187" customWidth="1"/>
    <col min="4366" max="4367" width="6.33203125" style="187" customWidth="1"/>
    <col min="4368" max="4368" width="7.6640625" style="187" customWidth="1"/>
    <col min="4369" max="4608" width="9.109375" style="187"/>
    <col min="4609" max="4610" width="5.6640625" style="187" customWidth="1"/>
    <col min="4611" max="4611" width="3.6640625" style="187" customWidth="1"/>
    <col min="4612" max="4612" width="51.88671875" style="187" customWidth="1"/>
    <col min="4613" max="4614" width="6.6640625" style="187" customWidth="1"/>
    <col min="4615" max="4619" width="6.33203125" style="187" customWidth="1"/>
    <col min="4620" max="4621" width="4.6640625" style="187" customWidth="1"/>
    <col min="4622" max="4623" width="6.33203125" style="187" customWidth="1"/>
    <col min="4624" max="4624" width="7.6640625" style="187" customWidth="1"/>
    <col min="4625" max="4864" width="9.109375" style="187"/>
    <col min="4865" max="4866" width="5.6640625" style="187" customWidth="1"/>
    <col min="4867" max="4867" width="3.6640625" style="187" customWidth="1"/>
    <col min="4868" max="4868" width="51.88671875" style="187" customWidth="1"/>
    <col min="4869" max="4870" width="6.6640625" style="187" customWidth="1"/>
    <col min="4871" max="4875" width="6.33203125" style="187" customWidth="1"/>
    <col min="4876" max="4877" width="4.6640625" style="187" customWidth="1"/>
    <col min="4878" max="4879" width="6.33203125" style="187" customWidth="1"/>
    <col min="4880" max="4880" width="7.6640625" style="187" customWidth="1"/>
    <col min="4881" max="5120" width="9.109375" style="187"/>
    <col min="5121" max="5122" width="5.6640625" style="187" customWidth="1"/>
    <col min="5123" max="5123" width="3.6640625" style="187" customWidth="1"/>
    <col min="5124" max="5124" width="51.88671875" style="187" customWidth="1"/>
    <col min="5125" max="5126" width="6.6640625" style="187" customWidth="1"/>
    <col min="5127" max="5131" width="6.33203125" style="187" customWidth="1"/>
    <col min="5132" max="5133" width="4.6640625" style="187" customWidth="1"/>
    <col min="5134" max="5135" width="6.33203125" style="187" customWidth="1"/>
    <col min="5136" max="5136" width="7.6640625" style="187" customWidth="1"/>
    <col min="5137" max="5376" width="9.109375" style="187"/>
    <col min="5377" max="5378" width="5.6640625" style="187" customWidth="1"/>
    <col min="5379" max="5379" width="3.6640625" style="187" customWidth="1"/>
    <col min="5380" max="5380" width="51.88671875" style="187" customWidth="1"/>
    <col min="5381" max="5382" width="6.6640625" style="187" customWidth="1"/>
    <col min="5383" max="5387" width="6.33203125" style="187" customWidth="1"/>
    <col min="5388" max="5389" width="4.6640625" style="187" customWidth="1"/>
    <col min="5390" max="5391" width="6.33203125" style="187" customWidth="1"/>
    <col min="5392" max="5392" width="7.6640625" style="187" customWidth="1"/>
    <col min="5393" max="5632" width="9.109375" style="187"/>
    <col min="5633" max="5634" width="5.6640625" style="187" customWidth="1"/>
    <col min="5635" max="5635" width="3.6640625" style="187" customWidth="1"/>
    <col min="5636" max="5636" width="51.88671875" style="187" customWidth="1"/>
    <col min="5637" max="5638" width="6.6640625" style="187" customWidth="1"/>
    <col min="5639" max="5643" width="6.33203125" style="187" customWidth="1"/>
    <col min="5644" max="5645" width="4.6640625" style="187" customWidth="1"/>
    <col min="5646" max="5647" width="6.33203125" style="187" customWidth="1"/>
    <col min="5648" max="5648" width="7.6640625" style="187" customWidth="1"/>
    <col min="5649" max="5888" width="9.109375" style="187"/>
    <col min="5889" max="5890" width="5.6640625" style="187" customWidth="1"/>
    <col min="5891" max="5891" width="3.6640625" style="187" customWidth="1"/>
    <col min="5892" max="5892" width="51.88671875" style="187" customWidth="1"/>
    <col min="5893" max="5894" width="6.6640625" style="187" customWidth="1"/>
    <col min="5895" max="5899" width="6.33203125" style="187" customWidth="1"/>
    <col min="5900" max="5901" width="4.6640625" style="187" customWidth="1"/>
    <col min="5902" max="5903" width="6.33203125" style="187" customWidth="1"/>
    <col min="5904" max="5904" width="7.6640625" style="187" customWidth="1"/>
    <col min="5905" max="6144" width="9.109375" style="187"/>
    <col min="6145" max="6146" width="5.6640625" style="187" customWidth="1"/>
    <col min="6147" max="6147" width="3.6640625" style="187" customWidth="1"/>
    <col min="6148" max="6148" width="51.88671875" style="187" customWidth="1"/>
    <col min="6149" max="6150" width="6.6640625" style="187" customWidth="1"/>
    <col min="6151" max="6155" width="6.33203125" style="187" customWidth="1"/>
    <col min="6156" max="6157" width="4.6640625" style="187" customWidth="1"/>
    <col min="6158" max="6159" width="6.33203125" style="187" customWidth="1"/>
    <col min="6160" max="6160" width="7.6640625" style="187" customWidth="1"/>
    <col min="6161" max="6400" width="9.109375" style="187"/>
    <col min="6401" max="6402" width="5.6640625" style="187" customWidth="1"/>
    <col min="6403" max="6403" width="3.6640625" style="187" customWidth="1"/>
    <col min="6404" max="6404" width="51.88671875" style="187" customWidth="1"/>
    <col min="6405" max="6406" width="6.6640625" style="187" customWidth="1"/>
    <col min="6407" max="6411" width="6.33203125" style="187" customWidth="1"/>
    <col min="6412" max="6413" width="4.6640625" style="187" customWidth="1"/>
    <col min="6414" max="6415" width="6.33203125" style="187" customWidth="1"/>
    <col min="6416" max="6416" width="7.6640625" style="187" customWidth="1"/>
    <col min="6417" max="6656" width="9.109375" style="187"/>
    <col min="6657" max="6658" width="5.6640625" style="187" customWidth="1"/>
    <col min="6659" max="6659" width="3.6640625" style="187" customWidth="1"/>
    <col min="6660" max="6660" width="51.88671875" style="187" customWidth="1"/>
    <col min="6661" max="6662" width="6.6640625" style="187" customWidth="1"/>
    <col min="6663" max="6667" width="6.33203125" style="187" customWidth="1"/>
    <col min="6668" max="6669" width="4.6640625" style="187" customWidth="1"/>
    <col min="6670" max="6671" width="6.33203125" style="187" customWidth="1"/>
    <col min="6672" max="6672" width="7.6640625" style="187" customWidth="1"/>
    <col min="6673" max="6912" width="9.109375" style="187"/>
    <col min="6913" max="6914" width="5.6640625" style="187" customWidth="1"/>
    <col min="6915" max="6915" width="3.6640625" style="187" customWidth="1"/>
    <col min="6916" max="6916" width="51.88671875" style="187" customWidth="1"/>
    <col min="6917" max="6918" width="6.6640625" style="187" customWidth="1"/>
    <col min="6919" max="6923" width="6.33203125" style="187" customWidth="1"/>
    <col min="6924" max="6925" width="4.6640625" style="187" customWidth="1"/>
    <col min="6926" max="6927" width="6.33203125" style="187" customWidth="1"/>
    <col min="6928" max="6928" width="7.6640625" style="187" customWidth="1"/>
    <col min="6929" max="7168" width="9.109375" style="187"/>
    <col min="7169" max="7170" width="5.6640625" style="187" customWidth="1"/>
    <col min="7171" max="7171" width="3.6640625" style="187" customWidth="1"/>
    <col min="7172" max="7172" width="51.88671875" style="187" customWidth="1"/>
    <col min="7173" max="7174" width="6.6640625" style="187" customWidth="1"/>
    <col min="7175" max="7179" width="6.33203125" style="187" customWidth="1"/>
    <col min="7180" max="7181" width="4.6640625" style="187" customWidth="1"/>
    <col min="7182" max="7183" width="6.33203125" style="187" customWidth="1"/>
    <col min="7184" max="7184" width="7.6640625" style="187" customWidth="1"/>
    <col min="7185" max="7424" width="9.109375" style="187"/>
    <col min="7425" max="7426" width="5.6640625" style="187" customWidth="1"/>
    <col min="7427" max="7427" width="3.6640625" style="187" customWidth="1"/>
    <col min="7428" max="7428" width="51.88671875" style="187" customWidth="1"/>
    <col min="7429" max="7430" width="6.6640625" style="187" customWidth="1"/>
    <col min="7431" max="7435" width="6.33203125" style="187" customWidth="1"/>
    <col min="7436" max="7437" width="4.6640625" style="187" customWidth="1"/>
    <col min="7438" max="7439" width="6.33203125" style="187" customWidth="1"/>
    <col min="7440" max="7440" width="7.6640625" style="187" customWidth="1"/>
    <col min="7441" max="7680" width="9.109375" style="187"/>
    <col min="7681" max="7682" width="5.6640625" style="187" customWidth="1"/>
    <col min="7683" max="7683" width="3.6640625" style="187" customWidth="1"/>
    <col min="7684" max="7684" width="51.88671875" style="187" customWidth="1"/>
    <col min="7685" max="7686" width="6.6640625" style="187" customWidth="1"/>
    <col min="7687" max="7691" width="6.33203125" style="187" customWidth="1"/>
    <col min="7692" max="7693" width="4.6640625" style="187" customWidth="1"/>
    <col min="7694" max="7695" width="6.33203125" style="187" customWidth="1"/>
    <col min="7696" max="7696" width="7.6640625" style="187" customWidth="1"/>
    <col min="7697" max="7936" width="9.109375" style="187"/>
    <col min="7937" max="7938" width="5.6640625" style="187" customWidth="1"/>
    <col min="7939" max="7939" width="3.6640625" style="187" customWidth="1"/>
    <col min="7940" max="7940" width="51.88671875" style="187" customWidth="1"/>
    <col min="7941" max="7942" width="6.6640625" style="187" customWidth="1"/>
    <col min="7943" max="7947" width="6.33203125" style="187" customWidth="1"/>
    <col min="7948" max="7949" width="4.6640625" style="187" customWidth="1"/>
    <col min="7950" max="7951" width="6.33203125" style="187" customWidth="1"/>
    <col min="7952" max="7952" width="7.6640625" style="187" customWidth="1"/>
    <col min="7953" max="8192" width="9.109375" style="187"/>
    <col min="8193" max="8194" width="5.6640625" style="187" customWidth="1"/>
    <col min="8195" max="8195" width="3.6640625" style="187" customWidth="1"/>
    <col min="8196" max="8196" width="51.88671875" style="187" customWidth="1"/>
    <col min="8197" max="8198" width="6.6640625" style="187" customWidth="1"/>
    <col min="8199" max="8203" width="6.33203125" style="187" customWidth="1"/>
    <col min="8204" max="8205" width="4.6640625" style="187" customWidth="1"/>
    <col min="8206" max="8207" width="6.33203125" style="187" customWidth="1"/>
    <col min="8208" max="8208" width="7.6640625" style="187" customWidth="1"/>
    <col min="8209" max="8448" width="9.109375" style="187"/>
    <col min="8449" max="8450" width="5.6640625" style="187" customWidth="1"/>
    <col min="8451" max="8451" width="3.6640625" style="187" customWidth="1"/>
    <col min="8452" max="8452" width="51.88671875" style="187" customWidth="1"/>
    <col min="8453" max="8454" width="6.6640625" style="187" customWidth="1"/>
    <col min="8455" max="8459" width="6.33203125" style="187" customWidth="1"/>
    <col min="8460" max="8461" width="4.6640625" style="187" customWidth="1"/>
    <col min="8462" max="8463" width="6.33203125" style="187" customWidth="1"/>
    <col min="8464" max="8464" width="7.6640625" style="187" customWidth="1"/>
    <col min="8465" max="8704" width="9.109375" style="187"/>
    <col min="8705" max="8706" width="5.6640625" style="187" customWidth="1"/>
    <col min="8707" max="8707" width="3.6640625" style="187" customWidth="1"/>
    <col min="8708" max="8708" width="51.88671875" style="187" customWidth="1"/>
    <col min="8709" max="8710" width="6.6640625" style="187" customWidth="1"/>
    <col min="8711" max="8715" width="6.33203125" style="187" customWidth="1"/>
    <col min="8716" max="8717" width="4.6640625" style="187" customWidth="1"/>
    <col min="8718" max="8719" width="6.33203125" style="187" customWidth="1"/>
    <col min="8720" max="8720" width="7.6640625" style="187" customWidth="1"/>
    <col min="8721" max="8960" width="9.109375" style="187"/>
    <col min="8961" max="8962" width="5.6640625" style="187" customWidth="1"/>
    <col min="8963" max="8963" width="3.6640625" style="187" customWidth="1"/>
    <col min="8964" max="8964" width="51.88671875" style="187" customWidth="1"/>
    <col min="8965" max="8966" width="6.6640625" style="187" customWidth="1"/>
    <col min="8967" max="8971" width="6.33203125" style="187" customWidth="1"/>
    <col min="8972" max="8973" width="4.6640625" style="187" customWidth="1"/>
    <col min="8974" max="8975" width="6.33203125" style="187" customWidth="1"/>
    <col min="8976" max="8976" width="7.6640625" style="187" customWidth="1"/>
    <col min="8977" max="9216" width="9.109375" style="187"/>
    <col min="9217" max="9218" width="5.6640625" style="187" customWidth="1"/>
    <col min="9219" max="9219" width="3.6640625" style="187" customWidth="1"/>
    <col min="9220" max="9220" width="51.88671875" style="187" customWidth="1"/>
    <col min="9221" max="9222" width="6.6640625" style="187" customWidth="1"/>
    <col min="9223" max="9227" width="6.33203125" style="187" customWidth="1"/>
    <col min="9228" max="9229" width="4.6640625" style="187" customWidth="1"/>
    <col min="9230" max="9231" width="6.33203125" style="187" customWidth="1"/>
    <col min="9232" max="9232" width="7.6640625" style="187" customWidth="1"/>
    <col min="9233" max="9472" width="9.109375" style="187"/>
    <col min="9473" max="9474" width="5.6640625" style="187" customWidth="1"/>
    <col min="9475" max="9475" width="3.6640625" style="187" customWidth="1"/>
    <col min="9476" max="9476" width="51.88671875" style="187" customWidth="1"/>
    <col min="9477" max="9478" width="6.6640625" style="187" customWidth="1"/>
    <col min="9479" max="9483" width="6.33203125" style="187" customWidth="1"/>
    <col min="9484" max="9485" width="4.6640625" style="187" customWidth="1"/>
    <col min="9486" max="9487" width="6.33203125" style="187" customWidth="1"/>
    <col min="9488" max="9488" width="7.6640625" style="187" customWidth="1"/>
    <col min="9489" max="9728" width="9.109375" style="187"/>
    <col min="9729" max="9730" width="5.6640625" style="187" customWidth="1"/>
    <col min="9731" max="9731" width="3.6640625" style="187" customWidth="1"/>
    <col min="9732" max="9732" width="51.88671875" style="187" customWidth="1"/>
    <col min="9733" max="9734" width="6.6640625" style="187" customWidth="1"/>
    <col min="9735" max="9739" width="6.33203125" style="187" customWidth="1"/>
    <col min="9740" max="9741" width="4.6640625" style="187" customWidth="1"/>
    <col min="9742" max="9743" width="6.33203125" style="187" customWidth="1"/>
    <col min="9744" max="9744" width="7.6640625" style="187" customWidth="1"/>
    <col min="9745" max="9984" width="9.109375" style="187"/>
    <col min="9985" max="9986" width="5.6640625" style="187" customWidth="1"/>
    <col min="9987" max="9987" width="3.6640625" style="187" customWidth="1"/>
    <col min="9988" max="9988" width="51.88671875" style="187" customWidth="1"/>
    <col min="9989" max="9990" width="6.6640625" style="187" customWidth="1"/>
    <col min="9991" max="9995" width="6.33203125" style="187" customWidth="1"/>
    <col min="9996" max="9997" width="4.6640625" style="187" customWidth="1"/>
    <col min="9998" max="9999" width="6.33203125" style="187" customWidth="1"/>
    <col min="10000" max="10000" width="7.6640625" style="187" customWidth="1"/>
    <col min="10001" max="10240" width="9.109375" style="187"/>
    <col min="10241" max="10242" width="5.6640625" style="187" customWidth="1"/>
    <col min="10243" max="10243" width="3.6640625" style="187" customWidth="1"/>
    <col min="10244" max="10244" width="51.88671875" style="187" customWidth="1"/>
    <col min="10245" max="10246" width="6.6640625" style="187" customWidth="1"/>
    <col min="10247" max="10251" width="6.33203125" style="187" customWidth="1"/>
    <col min="10252" max="10253" width="4.6640625" style="187" customWidth="1"/>
    <col min="10254" max="10255" width="6.33203125" style="187" customWidth="1"/>
    <col min="10256" max="10256" width="7.6640625" style="187" customWidth="1"/>
    <col min="10257" max="10496" width="9.109375" style="187"/>
    <col min="10497" max="10498" width="5.6640625" style="187" customWidth="1"/>
    <col min="10499" max="10499" width="3.6640625" style="187" customWidth="1"/>
    <col min="10500" max="10500" width="51.88671875" style="187" customWidth="1"/>
    <col min="10501" max="10502" width="6.6640625" style="187" customWidth="1"/>
    <col min="10503" max="10507" width="6.33203125" style="187" customWidth="1"/>
    <col min="10508" max="10509" width="4.6640625" style="187" customWidth="1"/>
    <col min="10510" max="10511" width="6.33203125" style="187" customWidth="1"/>
    <col min="10512" max="10512" width="7.6640625" style="187" customWidth="1"/>
    <col min="10513" max="10752" width="9.109375" style="187"/>
    <col min="10753" max="10754" width="5.6640625" style="187" customWidth="1"/>
    <col min="10755" max="10755" width="3.6640625" style="187" customWidth="1"/>
    <col min="10756" max="10756" width="51.88671875" style="187" customWidth="1"/>
    <col min="10757" max="10758" width="6.6640625" style="187" customWidth="1"/>
    <col min="10759" max="10763" width="6.33203125" style="187" customWidth="1"/>
    <col min="10764" max="10765" width="4.6640625" style="187" customWidth="1"/>
    <col min="10766" max="10767" width="6.33203125" style="187" customWidth="1"/>
    <col min="10768" max="10768" width="7.6640625" style="187" customWidth="1"/>
    <col min="10769" max="11008" width="9.109375" style="187"/>
    <col min="11009" max="11010" width="5.6640625" style="187" customWidth="1"/>
    <col min="11011" max="11011" width="3.6640625" style="187" customWidth="1"/>
    <col min="11012" max="11012" width="51.88671875" style="187" customWidth="1"/>
    <col min="11013" max="11014" width="6.6640625" style="187" customWidth="1"/>
    <col min="11015" max="11019" width="6.33203125" style="187" customWidth="1"/>
    <col min="11020" max="11021" width="4.6640625" style="187" customWidth="1"/>
    <col min="11022" max="11023" width="6.33203125" style="187" customWidth="1"/>
    <col min="11024" max="11024" width="7.6640625" style="187" customWidth="1"/>
    <col min="11025" max="11264" width="9.109375" style="187"/>
    <col min="11265" max="11266" width="5.6640625" style="187" customWidth="1"/>
    <col min="11267" max="11267" width="3.6640625" style="187" customWidth="1"/>
    <col min="11268" max="11268" width="51.88671875" style="187" customWidth="1"/>
    <col min="11269" max="11270" width="6.6640625" style="187" customWidth="1"/>
    <col min="11271" max="11275" width="6.33203125" style="187" customWidth="1"/>
    <col min="11276" max="11277" width="4.6640625" style="187" customWidth="1"/>
    <col min="11278" max="11279" width="6.33203125" style="187" customWidth="1"/>
    <col min="11280" max="11280" width="7.6640625" style="187" customWidth="1"/>
    <col min="11281" max="11520" width="9.109375" style="187"/>
    <col min="11521" max="11522" width="5.6640625" style="187" customWidth="1"/>
    <col min="11523" max="11523" width="3.6640625" style="187" customWidth="1"/>
    <col min="11524" max="11524" width="51.88671875" style="187" customWidth="1"/>
    <col min="11525" max="11526" width="6.6640625" style="187" customWidth="1"/>
    <col min="11527" max="11531" width="6.33203125" style="187" customWidth="1"/>
    <col min="11532" max="11533" width="4.6640625" style="187" customWidth="1"/>
    <col min="11534" max="11535" width="6.33203125" style="187" customWidth="1"/>
    <col min="11536" max="11536" width="7.6640625" style="187" customWidth="1"/>
    <col min="11537" max="11776" width="9.109375" style="187"/>
    <col min="11777" max="11778" width="5.6640625" style="187" customWidth="1"/>
    <col min="11779" max="11779" width="3.6640625" style="187" customWidth="1"/>
    <col min="11780" max="11780" width="51.88671875" style="187" customWidth="1"/>
    <col min="11781" max="11782" width="6.6640625" style="187" customWidth="1"/>
    <col min="11783" max="11787" width="6.33203125" style="187" customWidth="1"/>
    <col min="11788" max="11789" width="4.6640625" style="187" customWidth="1"/>
    <col min="11790" max="11791" width="6.33203125" style="187" customWidth="1"/>
    <col min="11792" max="11792" width="7.6640625" style="187" customWidth="1"/>
    <col min="11793" max="12032" width="9.109375" style="187"/>
    <col min="12033" max="12034" width="5.6640625" style="187" customWidth="1"/>
    <col min="12035" max="12035" width="3.6640625" style="187" customWidth="1"/>
    <col min="12036" max="12036" width="51.88671875" style="187" customWidth="1"/>
    <col min="12037" max="12038" width="6.6640625" style="187" customWidth="1"/>
    <col min="12039" max="12043" width="6.33203125" style="187" customWidth="1"/>
    <col min="12044" max="12045" width="4.6640625" style="187" customWidth="1"/>
    <col min="12046" max="12047" width="6.33203125" style="187" customWidth="1"/>
    <col min="12048" max="12048" width="7.6640625" style="187" customWidth="1"/>
    <col min="12049" max="12288" width="9.109375" style="187"/>
    <col min="12289" max="12290" width="5.6640625" style="187" customWidth="1"/>
    <col min="12291" max="12291" width="3.6640625" style="187" customWidth="1"/>
    <col min="12292" max="12292" width="51.88671875" style="187" customWidth="1"/>
    <col min="12293" max="12294" width="6.6640625" style="187" customWidth="1"/>
    <col min="12295" max="12299" width="6.33203125" style="187" customWidth="1"/>
    <col min="12300" max="12301" width="4.6640625" style="187" customWidth="1"/>
    <col min="12302" max="12303" width="6.33203125" style="187" customWidth="1"/>
    <col min="12304" max="12304" width="7.6640625" style="187" customWidth="1"/>
    <col min="12305" max="12544" width="9.109375" style="187"/>
    <col min="12545" max="12546" width="5.6640625" style="187" customWidth="1"/>
    <col min="12547" max="12547" width="3.6640625" style="187" customWidth="1"/>
    <col min="12548" max="12548" width="51.88671875" style="187" customWidth="1"/>
    <col min="12549" max="12550" width="6.6640625" style="187" customWidth="1"/>
    <col min="12551" max="12555" width="6.33203125" style="187" customWidth="1"/>
    <col min="12556" max="12557" width="4.6640625" style="187" customWidth="1"/>
    <col min="12558" max="12559" width="6.33203125" style="187" customWidth="1"/>
    <col min="12560" max="12560" width="7.6640625" style="187" customWidth="1"/>
    <col min="12561" max="12800" width="9.109375" style="187"/>
    <col min="12801" max="12802" width="5.6640625" style="187" customWidth="1"/>
    <col min="12803" max="12803" width="3.6640625" style="187" customWidth="1"/>
    <col min="12804" max="12804" width="51.88671875" style="187" customWidth="1"/>
    <col min="12805" max="12806" width="6.6640625" style="187" customWidth="1"/>
    <col min="12807" max="12811" width="6.33203125" style="187" customWidth="1"/>
    <col min="12812" max="12813" width="4.6640625" style="187" customWidth="1"/>
    <col min="12814" max="12815" width="6.33203125" style="187" customWidth="1"/>
    <col min="12816" max="12816" width="7.6640625" style="187" customWidth="1"/>
    <col min="12817" max="13056" width="9.109375" style="187"/>
    <col min="13057" max="13058" width="5.6640625" style="187" customWidth="1"/>
    <col min="13059" max="13059" width="3.6640625" style="187" customWidth="1"/>
    <col min="13060" max="13060" width="51.88671875" style="187" customWidth="1"/>
    <col min="13061" max="13062" width="6.6640625" style="187" customWidth="1"/>
    <col min="13063" max="13067" width="6.33203125" style="187" customWidth="1"/>
    <col min="13068" max="13069" width="4.6640625" style="187" customWidth="1"/>
    <col min="13070" max="13071" width="6.33203125" style="187" customWidth="1"/>
    <col min="13072" max="13072" width="7.6640625" style="187" customWidth="1"/>
    <col min="13073" max="13312" width="9.109375" style="187"/>
    <col min="13313" max="13314" width="5.6640625" style="187" customWidth="1"/>
    <col min="13315" max="13315" width="3.6640625" style="187" customWidth="1"/>
    <col min="13316" max="13316" width="51.88671875" style="187" customWidth="1"/>
    <col min="13317" max="13318" width="6.6640625" style="187" customWidth="1"/>
    <col min="13319" max="13323" width="6.33203125" style="187" customWidth="1"/>
    <col min="13324" max="13325" width="4.6640625" style="187" customWidth="1"/>
    <col min="13326" max="13327" width="6.33203125" style="187" customWidth="1"/>
    <col min="13328" max="13328" width="7.6640625" style="187" customWidth="1"/>
    <col min="13329" max="13568" width="9.109375" style="187"/>
    <col min="13569" max="13570" width="5.6640625" style="187" customWidth="1"/>
    <col min="13571" max="13571" width="3.6640625" style="187" customWidth="1"/>
    <col min="13572" max="13572" width="51.88671875" style="187" customWidth="1"/>
    <col min="13573" max="13574" width="6.6640625" style="187" customWidth="1"/>
    <col min="13575" max="13579" width="6.33203125" style="187" customWidth="1"/>
    <col min="13580" max="13581" width="4.6640625" style="187" customWidth="1"/>
    <col min="13582" max="13583" width="6.33203125" style="187" customWidth="1"/>
    <col min="13584" max="13584" width="7.6640625" style="187" customWidth="1"/>
    <col min="13585" max="13824" width="9.109375" style="187"/>
    <col min="13825" max="13826" width="5.6640625" style="187" customWidth="1"/>
    <col min="13827" max="13827" width="3.6640625" style="187" customWidth="1"/>
    <col min="13828" max="13828" width="51.88671875" style="187" customWidth="1"/>
    <col min="13829" max="13830" width="6.6640625" style="187" customWidth="1"/>
    <col min="13831" max="13835" width="6.33203125" style="187" customWidth="1"/>
    <col min="13836" max="13837" width="4.6640625" style="187" customWidth="1"/>
    <col min="13838" max="13839" width="6.33203125" style="187" customWidth="1"/>
    <col min="13840" max="13840" width="7.6640625" style="187" customWidth="1"/>
    <col min="13841" max="14080" width="9.109375" style="187"/>
    <col min="14081" max="14082" width="5.6640625" style="187" customWidth="1"/>
    <col min="14083" max="14083" width="3.6640625" style="187" customWidth="1"/>
    <col min="14084" max="14084" width="51.88671875" style="187" customWidth="1"/>
    <col min="14085" max="14086" width="6.6640625" style="187" customWidth="1"/>
    <col min="14087" max="14091" width="6.33203125" style="187" customWidth="1"/>
    <col min="14092" max="14093" width="4.6640625" style="187" customWidth="1"/>
    <col min="14094" max="14095" width="6.33203125" style="187" customWidth="1"/>
    <col min="14096" max="14096" width="7.6640625" style="187" customWidth="1"/>
    <col min="14097" max="14336" width="9.109375" style="187"/>
    <col min="14337" max="14338" width="5.6640625" style="187" customWidth="1"/>
    <col min="14339" max="14339" width="3.6640625" style="187" customWidth="1"/>
    <col min="14340" max="14340" width="51.88671875" style="187" customWidth="1"/>
    <col min="14341" max="14342" width="6.6640625" style="187" customWidth="1"/>
    <col min="14343" max="14347" width="6.33203125" style="187" customWidth="1"/>
    <col min="14348" max="14349" width="4.6640625" style="187" customWidth="1"/>
    <col min="14350" max="14351" width="6.33203125" style="187" customWidth="1"/>
    <col min="14352" max="14352" width="7.6640625" style="187" customWidth="1"/>
    <col min="14353" max="14592" width="9.109375" style="187"/>
    <col min="14593" max="14594" width="5.6640625" style="187" customWidth="1"/>
    <col min="14595" max="14595" width="3.6640625" style="187" customWidth="1"/>
    <col min="14596" max="14596" width="51.88671875" style="187" customWidth="1"/>
    <col min="14597" max="14598" width="6.6640625" style="187" customWidth="1"/>
    <col min="14599" max="14603" width="6.33203125" style="187" customWidth="1"/>
    <col min="14604" max="14605" width="4.6640625" style="187" customWidth="1"/>
    <col min="14606" max="14607" width="6.33203125" style="187" customWidth="1"/>
    <col min="14608" max="14608" width="7.6640625" style="187" customWidth="1"/>
    <col min="14609" max="14848" width="9.109375" style="187"/>
    <col min="14849" max="14850" width="5.6640625" style="187" customWidth="1"/>
    <col min="14851" max="14851" width="3.6640625" style="187" customWidth="1"/>
    <col min="14852" max="14852" width="51.88671875" style="187" customWidth="1"/>
    <col min="14853" max="14854" width="6.6640625" style="187" customWidth="1"/>
    <col min="14855" max="14859" width="6.33203125" style="187" customWidth="1"/>
    <col min="14860" max="14861" width="4.6640625" style="187" customWidth="1"/>
    <col min="14862" max="14863" width="6.33203125" style="187" customWidth="1"/>
    <col min="14864" max="14864" width="7.6640625" style="187" customWidth="1"/>
    <col min="14865" max="15104" width="9.109375" style="187"/>
    <col min="15105" max="15106" width="5.6640625" style="187" customWidth="1"/>
    <col min="15107" max="15107" width="3.6640625" style="187" customWidth="1"/>
    <col min="15108" max="15108" width="51.88671875" style="187" customWidth="1"/>
    <col min="15109" max="15110" width="6.6640625" style="187" customWidth="1"/>
    <col min="15111" max="15115" width="6.33203125" style="187" customWidth="1"/>
    <col min="15116" max="15117" width="4.6640625" style="187" customWidth="1"/>
    <col min="15118" max="15119" width="6.33203125" style="187" customWidth="1"/>
    <col min="15120" max="15120" width="7.6640625" style="187" customWidth="1"/>
    <col min="15121" max="15360" width="9.109375" style="187"/>
    <col min="15361" max="15362" width="5.6640625" style="187" customWidth="1"/>
    <col min="15363" max="15363" width="3.6640625" style="187" customWidth="1"/>
    <col min="15364" max="15364" width="51.88671875" style="187" customWidth="1"/>
    <col min="15365" max="15366" width="6.6640625" style="187" customWidth="1"/>
    <col min="15367" max="15371" width="6.33203125" style="187" customWidth="1"/>
    <col min="15372" max="15373" width="4.6640625" style="187" customWidth="1"/>
    <col min="15374" max="15375" width="6.33203125" style="187" customWidth="1"/>
    <col min="15376" max="15376" width="7.6640625" style="187" customWidth="1"/>
    <col min="15377" max="15616" width="9.109375" style="187"/>
    <col min="15617" max="15618" width="5.6640625" style="187" customWidth="1"/>
    <col min="15619" max="15619" width="3.6640625" style="187" customWidth="1"/>
    <col min="15620" max="15620" width="51.88671875" style="187" customWidth="1"/>
    <col min="15621" max="15622" width="6.6640625" style="187" customWidth="1"/>
    <col min="15623" max="15627" width="6.33203125" style="187" customWidth="1"/>
    <col min="15628" max="15629" width="4.6640625" style="187" customWidth="1"/>
    <col min="15630" max="15631" width="6.33203125" style="187" customWidth="1"/>
    <col min="15632" max="15632" width="7.6640625" style="187" customWidth="1"/>
    <col min="15633" max="15872" width="9.109375" style="187"/>
    <col min="15873" max="15874" width="5.6640625" style="187" customWidth="1"/>
    <col min="15875" max="15875" width="3.6640625" style="187" customWidth="1"/>
    <col min="15876" max="15876" width="51.88671875" style="187" customWidth="1"/>
    <col min="15877" max="15878" width="6.6640625" style="187" customWidth="1"/>
    <col min="15879" max="15883" width="6.33203125" style="187" customWidth="1"/>
    <col min="15884" max="15885" width="4.6640625" style="187" customWidth="1"/>
    <col min="15886" max="15887" width="6.33203125" style="187" customWidth="1"/>
    <col min="15888" max="15888" width="7.6640625" style="187" customWidth="1"/>
    <col min="15889" max="16128" width="9.109375" style="187"/>
    <col min="16129" max="16130" width="5.6640625" style="187" customWidth="1"/>
    <col min="16131" max="16131" width="3.6640625" style="187" customWidth="1"/>
    <col min="16132" max="16132" width="51.88671875" style="187" customWidth="1"/>
    <col min="16133" max="16134" width="6.6640625" style="187" customWidth="1"/>
    <col min="16135" max="16139" width="6.33203125" style="187" customWidth="1"/>
    <col min="16140" max="16141" width="4.6640625" style="187" customWidth="1"/>
    <col min="16142" max="16143" width="6.33203125" style="187" customWidth="1"/>
    <col min="16144" max="16144" width="7.6640625" style="187" customWidth="1"/>
    <col min="16145" max="16384" width="9.109375" style="187"/>
  </cols>
  <sheetData>
    <row r="1" spans="1:16" ht="15" customHeight="1" x14ac:dyDescent="0.3">
      <c r="A1" s="349" t="s">
        <v>191</v>
      </c>
      <c r="B1" s="349" t="s">
        <v>192</v>
      </c>
      <c r="C1" s="871" t="s">
        <v>193</v>
      </c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</row>
    <row r="2" spans="1:16" ht="15" customHeight="1" x14ac:dyDescent="0.3">
      <c r="A2" s="350"/>
      <c r="B2" s="350"/>
      <c r="C2" s="872" t="s">
        <v>0</v>
      </c>
      <c r="D2" s="876" t="s">
        <v>194</v>
      </c>
      <c r="E2" s="874" t="s">
        <v>195</v>
      </c>
      <c r="F2" s="877" t="s">
        <v>196</v>
      </c>
      <c r="G2" s="877"/>
      <c r="H2" s="877"/>
      <c r="I2" s="877"/>
      <c r="J2" s="877"/>
      <c r="K2" s="875"/>
      <c r="L2" s="887" t="s">
        <v>197</v>
      </c>
      <c r="M2" s="888"/>
      <c r="N2" s="874" t="s">
        <v>198</v>
      </c>
      <c r="O2" s="874" t="s">
        <v>199</v>
      </c>
      <c r="P2" s="874" t="s">
        <v>200</v>
      </c>
    </row>
    <row r="3" spans="1:16" ht="15" customHeight="1" x14ac:dyDescent="0.3">
      <c r="A3" s="350"/>
      <c r="B3" s="350"/>
      <c r="C3" s="872"/>
      <c r="D3" s="876"/>
      <c r="E3" s="874"/>
      <c r="F3" s="874" t="s">
        <v>9</v>
      </c>
      <c r="G3" s="873" t="s">
        <v>201</v>
      </c>
      <c r="H3" s="873"/>
      <c r="I3" s="873"/>
      <c r="J3" s="873"/>
      <c r="K3" s="874" t="s">
        <v>202</v>
      </c>
      <c r="L3" s="889"/>
      <c r="M3" s="890"/>
      <c r="N3" s="874"/>
      <c r="O3" s="874"/>
      <c r="P3" s="874"/>
    </row>
    <row r="4" spans="1:16" ht="15" customHeight="1" x14ac:dyDescent="0.3">
      <c r="A4" s="350"/>
      <c r="B4" s="350"/>
      <c r="C4" s="872"/>
      <c r="D4" s="876"/>
      <c r="E4" s="874"/>
      <c r="F4" s="875"/>
      <c r="G4" s="874" t="s">
        <v>203</v>
      </c>
      <c r="H4" s="877" t="s">
        <v>204</v>
      </c>
      <c r="I4" s="875"/>
      <c r="J4" s="875"/>
      <c r="K4" s="875"/>
      <c r="L4" s="889"/>
      <c r="M4" s="890"/>
      <c r="N4" s="874"/>
      <c r="O4" s="874"/>
      <c r="P4" s="874"/>
    </row>
    <row r="5" spans="1:16" ht="15" customHeight="1" x14ac:dyDescent="0.3">
      <c r="A5" s="350"/>
      <c r="B5" s="350"/>
      <c r="C5" s="872"/>
      <c r="D5" s="876"/>
      <c r="E5" s="874"/>
      <c r="F5" s="875"/>
      <c r="G5" s="882"/>
      <c r="H5" s="874" t="s">
        <v>15</v>
      </c>
      <c r="I5" s="874" t="s">
        <v>205</v>
      </c>
      <c r="J5" s="874" t="s">
        <v>226</v>
      </c>
      <c r="K5" s="875"/>
      <c r="L5" s="889"/>
      <c r="M5" s="890"/>
      <c r="N5" s="874"/>
      <c r="O5" s="874"/>
      <c r="P5" s="874"/>
    </row>
    <row r="6" spans="1:16" ht="15" customHeight="1" x14ac:dyDescent="0.3">
      <c r="A6" s="350"/>
      <c r="B6" s="350"/>
      <c r="C6" s="872"/>
      <c r="D6" s="876"/>
      <c r="E6" s="874"/>
      <c r="F6" s="875"/>
      <c r="G6" s="882"/>
      <c r="H6" s="874"/>
      <c r="I6" s="874"/>
      <c r="J6" s="874"/>
      <c r="K6" s="875"/>
      <c r="L6" s="889"/>
      <c r="M6" s="890"/>
      <c r="N6" s="874"/>
      <c r="O6" s="874"/>
      <c r="P6" s="874"/>
    </row>
    <row r="7" spans="1:16" ht="15" customHeight="1" x14ac:dyDescent="0.3">
      <c r="A7" s="350"/>
      <c r="B7" s="350"/>
      <c r="C7" s="872"/>
      <c r="D7" s="876"/>
      <c r="E7" s="874"/>
      <c r="F7" s="875"/>
      <c r="G7" s="882"/>
      <c r="H7" s="874"/>
      <c r="I7" s="874"/>
      <c r="J7" s="874"/>
      <c r="K7" s="875"/>
      <c r="L7" s="889"/>
      <c r="M7" s="890"/>
      <c r="N7" s="874"/>
      <c r="O7" s="874"/>
      <c r="P7" s="874"/>
    </row>
    <row r="8" spans="1:16" ht="15" customHeight="1" x14ac:dyDescent="0.3">
      <c r="A8" s="350"/>
      <c r="B8" s="350"/>
      <c r="C8" s="872"/>
      <c r="D8" s="876"/>
      <c r="E8" s="879"/>
      <c r="F8" s="881"/>
      <c r="G8" s="883"/>
      <c r="H8" s="879"/>
      <c r="I8" s="879"/>
      <c r="J8" s="879"/>
      <c r="K8" s="881"/>
      <c r="L8" s="891"/>
      <c r="M8" s="892"/>
      <c r="N8" s="874"/>
      <c r="O8" s="874"/>
      <c r="P8" s="874"/>
    </row>
    <row r="9" spans="1:16" ht="15" customHeight="1" x14ac:dyDescent="0.3">
      <c r="A9" s="350" t="s">
        <v>86</v>
      </c>
      <c r="B9" s="350" t="s">
        <v>208</v>
      </c>
      <c r="C9" s="472">
        <v>1</v>
      </c>
      <c r="D9" s="366" t="s">
        <v>356</v>
      </c>
      <c r="E9" s="391">
        <v>3</v>
      </c>
      <c r="F9" s="392">
        <f t="shared" ref="F9" si="0">E9*30</f>
        <v>90</v>
      </c>
      <c r="G9" s="269">
        <f t="shared" ref="G9:G10" si="1">SUM(H9+I9+J9)</f>
        <v>30</v>
      </c>
      <c r="H9" s="392">
        <v>16</v>
      </c>
      <c r="I9" s="393"/>
      <c r="J9" s="393">
        <v>14</v>
      </c>
      <c r="K9" s="269">
        <f t="shared" ref="K9:K10" si="2">F9-G9</f>
        <v>60</v>
      </c>
      <c r="L9" s="886">
        <f t="shared" ref="L9:L11" si="3">G9/15</f>
        <v>2</v>
      </c>
      <c r="M9" s="880"/>
      <c r="N9" s="472" t="s">
        <v>207</v>
      </c>
      <c r="O9" s="356">
        <f>G9/F9*100</f>
        <v>33.333333333333329</v>
      </c>
      <c r="P9" s="357" t="s">
        <v>210</v>
      </c>
    </row>
    <row r="10" spans="1:16" ht="15" customHeight="1" x14ac:dyDescent="0.3">
      <c r="A10" s="350" t="s">
        <v>86</v>
      </c>
      <c r="B10" s="350" t="s">
        <v>208</v>
      </c>
      <c r="C10" s="472">
        <v>2</v>
      </c>
      <c r="D10" s="366" t="s">
        <v>138</v>
      </c>
      <c r="E10" s="391">
        <v>4</v>
      </c>
      <c r="F10" s="392">
        <f>E10*30</f>
        <v>120</v>
      </c>
      <c r="G10" s="269">
        <f t="shared" si="1"/>
        <v>60</v>
      </c>
      <c r="H10" s="392">
        <v>30</v>
      </c>
      <c r="I10" s="393"/>
      <c r="J10" s="393">
        <v>30</v>
      </c>
      <c r="K10" s="269">
        <f t="shared" si="2"/>
        <v>60</v>
      </c>
      <c r="L10" s="886">
        <f t="shared" si="3"/>
        <v>4</v>
      </c>
      <c r="M10" s="880"/>
      <c r="N10" s="472" t="s">
        <v>207</v>
      </c>
      <c r="O10" s="356">
        <f t="shared" ref="O10" si="4">G10/F10*100</f>
        <v>50</v>
      </c>
      <c r="P10" s="372" t="s">
        <v>210</v>
      </c>
    </row>
    <row r="11" spans="1:16" ht="15" customHeight="1" x14ac:dyDescent="0.3">
      <c r="A11" s="350" t="s">
        <v>86</v>
      </c>
      <c r="B11" s="350" t="s">
        <v>208</v>
      </c>
      <c r="C11" s="472">
        <v>3</v>
      </c>
      <c r="D11" s="366" t="s">
        <v>228</v>
      </c>
      <c r="E11" s="353">
        <v>5</v>
      </c>
      <c r="F11" s="354">
        <f t="shared" ref="F11" si="5">E11*30</f>
        <v>150</v>
      </c>
      <c r="G11" s="21">
        <f>SUM(H11+I11+J11)</f>
        <v>60</v>
      </c>
      <c r="H11" s="354">
        <v>16</v>
      </c>
      <c r="I11" s="355"/>
      <c r="J11" s="355">
        <v>44</v>
      </c>
      <c r="K11" s="21">
        <f>F11-G11</f>
        <v>90</v>
      </c>
      <c r="L11" s="886">
        <f t="shared" si="3"/>
        <v>4</v>
      </c>
      <c r="M11" s="880"/>
      <c r="N11" s="472" t="s">
        <v>209</v>
      </c>
      <c r="O11" s="356">
        <f>G11/F11*100</f>
        <v>40</v>
      </c>
      <c r="P11" s="372" t="s">
        <v>210</v>
      </c>
    </row>
    <row r="12" spans="1:16" ht="15" customHeight="1" x14ac:dyDescent="0.3">
      <c r="A12" s="350" t="s">
        <v>86</v>
      </c>
      <c r="B12" s="350" t="s">
        <v>208</v>
      </c>
      <c r="C12" s="472">
        <v>4</v>
      </c>
      <c r="D12" s="366" t="s">
        <v>283</v>
      </c>
      <c r="E12" s="353">
        <v>4</v>
      </c>
      <c r="F12" s="354">
        <f t="shared" ref="F12:F15" si="6">E12*30</f>
        <v>120</v>
      </c>
      <c r="G12" s="21">
        <f t="shared" ref="G12:G15" si="7">SUM(H12+I12+J12)</f>
        <v>60</v>
      </c>
      <c r="H12" s="22">
        <v>12</v>
      </c>
      <c r="I12" s="22"/>
      <c r="J12" s="22">
        <v>48</v>
      </c>
      <c r="K12" s="21">
        <f>F12-G12</f>
        <v>60</v>
      </c>
      <c r="L12" s="897">
        <f t="shared" ref="L12:L13" si="8">G12/15</f>
        <v>4</v>
      </c>
      <c r="M12" s="880"/>
      <c r="N12" s="472" t="s">
        <v>209</v>
      </c>
      <c r="O12" s="356">
        <f t="shared" ref="O12" si="9">G12/F12*100</f>
        <v>50</v>
      </c>
      <c r="P12" s="372" t="s">
        <v>210</v>
      </c>
    </row>
    <row r="13" spans="1:16" ht="15" customHeight="1" x14ac:dyDescent="0.3">
      <c r="A13" s="350" t="s">
        <v>86</v>
      </c>
      <c r="B13" s="350" t="s">
        <v>208</v>
      </c>
      <c r="C13" s="472">
        <v>5</v>
      </c>
      <c r="D13" s="366" t="s">
        <v>168</v>
      </c>
      <c r="E13" s="358">
        <v>2</v>
      </c>
      <c r="F13" s="472">
        <f t="shared" si="6"/>
        <v>60</v>
      </c>
      <c r="G13" s="21">
        <f t="shared" si="7"/>
        <v>30</v>
      </c>
      <c r="H13" s="472"/>
      <c r="I13" s="472"/>
      <c r="J13" s="472">
        <v>30</v>
      </c>
      <c r="K13" s="472">
        <f t="shared" ref="K13:K15" si="10">F13-G13</f>
        <v>30</v>
      </c>
      <c r="L13" s="897">
        <f t="shared" si="8"/>
        <v>2</v>
      </c>
      <c r="M13" s="880"/>
      <c r="N13" s="472" t="s">
        <v>207</v>
      </c>
      <c r="O13" s="356">
        <f>G13/F13*100</f>
        <v>50</v>
      </c>
      <c r="P13" s="372" t="s">
        <v>210</v>
      </c>
    </row>
    <row r="14" spans="1:16" ht="13.95" customHeight="1" x14ac:dyDescent="0.3">
      <c r="A14" s="350" t="s">
        <v>86</v>
      </c>
      <c r="B14" s="350" t="s">
        <v>208</v>
      </c>
      <c r="C14" s="472">
        <v>6</v>
      </c>
      <c r="D14" s="352" t="s">
        <v>235</v>
      </c>
      <c r="E14" s="353">
        <v>6</v>
      </c>
      <c r="F14" s="354">
        <f t="shared" si="6"/>
        <v>180</v>
      </c>
      <c r="G14" s="21">
        <f t="shared" si="7"/>
        <v>60</v>
      </c>
      <c r="H14" s="22">
        <v>30</v>
      </c>
      <c r="I14" s="22"/>
      <c r="J14" s="22">
        <v>30</v>
      </c>
      <c r="K14" s="21">
        <f t="shared" si="10"/>
        <v>120</v>
      </c>
      <c r="L14" s="868">
        <f>G14/15</f>
        <v>4</v>
      </c>
      <c r="M14" s="868"/>
      <c r="N14" s="472" t="s">
        <v>209</v>
      </c>
      <c r="O14" s="356">
        <f>G14/F14*100</f>
        <v>33.333333333333329</v>
      </c>
      <c r="P14" s="372" t="s">
        <v>210</v>
      </c>
    </row>
    <row r="15" spans="1:16" ht="15" customHeight="1" x14ac:dyDescent="0.3">
      <c r="A15" s="350" t="s">
        <v>86</v>
      </c>
      <c r="B15" s="350" t="s">
        <v>208</v>
      </c>
      <c r="C15" s="472">
        <v>7</v>
      </c>
      <c r="D15" s="352" t="s">
        <v>42</v>
      </c>
      <c r="E15" s="353">
        <v>3</v>
      </c>
      <c r="F15" s="354">
        <f t="shared" si="6"/>
        <v>90</v>
      </c>
      <c r="G15" s="21">
        <f t="shared" si="7"/>
        <v>30</v>
      </c>
      <c r="H15" s="22">
        <v>16</v>
      </c>
      <c r="I15" s="22"/>
      <c r="J15" s="22">
        <v>14</v>
      </c>
      <c r="K15" s="21">
        <f t="shared" si="10"/>
        <v>60</v>
      </c>
      <c r="L15" s="868">
        <f>G15/15</f>
        <v>2</v>
      </c>
      <c r="M15" s="868"/>
      <c r="N15" s="472"/>
      <c r="O15" s="356">
        <f>G15/F15*100</f>
        <v>33.333333333333329</v>
      </c>
      <c r="P15" s="357" t="s">
        <v>210</v>
      </c>
    </row>
    <row r="16" spans="1:16" ht="31.2" x14ac:dyDescent="0.3">
      <c r="A16" s="350" t="s">
        <v>86</v>
      </c>
      <c r="B16" s="350" t="s">
        <v>211</v>
      </c>
      <c r="C16" s="472">
        <v>8</v>
      </c>
      <c r="D16" s="352" t="s">
        <v>272</v>
      </c>
      <c r="E16" s="353">
        <v>4</v>
      </c>
      <c r="F16" s="22">
        <f t="shared" ref="F16" si="11">E16*30</f>
        <v>120</v>
      </c>
      <c r="G16" s="21">
        <f>SUM(H16+I16+J16)</f>
        <v>46</v>
      </c>
      <c r="H16" s="22"/>
      <c r="I16" s="22"/>
      <c r="J16" s="22">
        <v>46</v>
      </c>
      <c r="K16" s="21">
        <f t="shared" ref="K16" si="12">F16-G16</f>
        <v>74</v>
      </c>
      <c r="L16" s="868">
        <f t="shared" ref="L16" si="13">G16/15</f>
        <v>3.0666666666666669</v>
      </c>
      <c r="M16" s="868"/>
      <c r="N16" s="472" t="s">
        <v>207</v>
      </c>
      <c r="O16" s="356">
        <f t="shared" ref="O16" si="14">G16/F16*100</f>
        <v>38.333333333333336</v>
      </c>
      <c r="P16" s="372" t="s">
        <v>210</v>
      </c>
    </row>
    <row r="17" spans="1:16" ht="15" customHeight="1" x14ac:dyDescent="0.3">
      <c r="A17" s="350"/>
      <c r="B17" s="350"/>
      <c r="C17" s="305"/>
      <c r="D17" s="359" t="s">
        <v>14</v>
      </c>
      <c r="E17" s="395">
        <f>SUM(E9:E16)</f>
        <v>31</v>
      </c>
      <c r="F17" s="368">
        <f t="shared" ref="F17:K17" si="15">SUM(F9:F16)</f>
        <v>930</v>
      </c>
      <c r="G17" s="368">
        <f t="shared" si="15"/>
        <v>376</v>
      </c>
      <c r="H17" s="368">
        <f t="shared" si="15"/>
        <v>120</v>
      </c>
      <c r="I17" s="368">
        <f t="shared" si="15"/>
        <v>0</v>
      </c>
      <c r="J17" s="368">
        <f t="shared" si="15"/>
        <v>256</v>
      </c>
      <c r="K17" s="368">
        <f t="shared" si="15"/>
        <v>554</v>
      </c>
      <c r="L17" s="895">
        <f>SUM(L9:M16)</f>
        <v>25.066666666666666</v>
      </c>
      <c r="M17" s="896"/>
      <c r="N17" s="360"/>
      <c r="O17" s="360"/>
      <c r="P17" s="357"/>
    </row>
    <row r="18" spans="1:16" ht="15" customHeight="1" x14ac:dyDescent="0.3">
      <c r="A18" s="350"/>
      <c r="B18" s="350"/>
      <c r="C18" s="350"/>
      <c r="D18" s="361" t="s">
        <v>212</v>
      </c>
      <c r="E18" s="362">
        <f>30-E17</f>
        <v>-1</v>
      </c>
      <c r="F18" s="363"/>
      <c r="G18" s="363"/>
      <c r="H18" s="363"/>
      <c r="I18" s="363"/>
      <c r="J18" s="363"/>
      <c r="K18" s="363"/>
      <c r="L18" s="363"/>
      <c r="M18" s="363"/>
      <c r="N18" s="363"/>
      <c r="O18" s="364"/>
      <c r="P18" s="365"/>
    </row>
    <row r="19" spans="1:16" ht="15" customHeight="1" x14ac:dyDescent="0.3">
      <c r="A19" s="350"/>
      <c r="B19" s="350"/>
      <c r="C19" s="871" t="s">
        <v>213</v>
      </c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</row>
    <row r="20" spans="1:16" ht="15" customHeight="1" x14ac:dyDescent="0.3">
      <c r="A20" s="350"/>
      <c r="B20" s="350"/>
      <c r="C20" s="872" t="s">
        <v>0</v>
      </c>
      <c r="D20" s="876" t="s">
        <v>194</v>
      </c>
      <c r="E20" s="874" t="s">
        <v>195</v>
      </c>
      <c r="F20" s="877" t="s">
        <v>196</v>
      </c>
      <c r="G20" s="877"/>
      <c r="H20" s="877"/>
      <c r="I20" s="877"/>
      <c r="J20" s="877"/>
      <c r="K20" s="875"/>
      <c r="L20" s="898" t="s">
        <v>197</v>
      </c>
      <c r="M20" s="898"/>
      <c r="N20" s="874" t="s">
        <v>198</v>
      </c>
      <c r="O20" s="874" t="s">
        <v>199</v>
      </c>
      <c r="P20" s="874" t="s">
        <v>200</v>
      </c>
    </row>
    <row r="21" spans="1:16" ht="15" customHeight="1" x14ac:dyDescent="0.3">
      <c r="A21" s="350"/>
      <c r="B21" s="350"/>
      <c r="C21" s="872"/>
      <c r="D21" s="876"/>
      <c r="E21" s="874"/>
      <c r="F21" s="874" t="s">
        <v>9</v>
      </c>
      <c r="G21" s="873" t="s">
        <v>201</v>
      </c>
      <c r="H21" s="873"/>
      <c r="I21" s="873"/>
      <c r="J21" s="873"/>
      <c r="K21" s="874" t="s">
        <v>202</v>
      </c>
      <c r="L21" s="898"/>
      <c r="M21" s="898"/>
      <c r="N21" s="874"/>
      <c r="O21" s="874"/>
      <c r="P21" s="874"/>
    </row>
    <row r="22" spans="1:16" ht="13.2" customHeight="1" x14ac:dyDescent="0.3">
      <c r="A22" s="350"/>
      <c r="B22" s="350"/>
      <c r="C22" s="872"/>
      <c r="D22" s="876"/>
      <c r="E22" s="874"/>
      <c r="F22" s="875"/>
      <c r="G22" s="874" t="s">
        <v>203</v>
      </c>
      <c r="H22" s="877" t="s">
        <v>204</v>
      </c>
      <c r="I22" s="875"/>
      <c r="J22" s="875"/>
      <c r="K22" s="875"/>
      <c r="L22" s="898"/>
      <c r="M22" s="898"/>
      <c r="N22" s="874"/>
      <c r="O22" s="874"/>
      <c r="P22" s="874"/>
    </row>
    <row r="23" spans="1:16" ht="10.199999999999999" customHeight="1" x14ac:dyDescent="0.3">
      <c r="A23" s="350"/>
      <c r="B23" s="350"/>
      <c r="C23" s="872"/>
      <c r="D23" s="876"/>
      <c r="E23" s="874"/>
      <c r="F23" s="875"/>
      <c r="G23" s="882"/>
      <c r="H23" s="874" t="s">
        <v>15</v>
      </c>
      <c r="I23" s="874" t="s">
        <v>205</v>
      </c>
      <c r="J23" s="874" t="s">
        <v>226</v>
      </c>
      <c r="K23" s="875"/>
      <c r="L23" s="898"/>
      <c r="M23" s="898"/>
      <c r="N23" s="874"/>
      <c r="O23" s="874"/>
      <c r="P23" s="874"/>
    </row>
    <row r="24" spans="1:16" ht="14.55" customHeight="1" x14ac:dyDescent="0.3">
      <c r="A24" s="350"/>
      <c r="B24" s="350"/>
      <c r="C24" s="872"/>
      <c r="D24" s="876"/>
      <c r="E24" s="874"/>
      <c r="F24" s="875"/>
      <c r="G24" s="882"/>
      <c r="H24" s="874"/>
      <c r="I24" s="874"/>
      <c r="J24" s="874"/>
      <c r="K24" s="875"/>
      <c r="L24" s="898"/>
      <c r="M24" s="898"/>
      <c r="N24" s="874"/>
      <c r="O24" s="874"/>
      <c r="P24" s="874"/>
    </row>
    <row r="25" spans="1:16" ht="14.55" customHeight="1" x14ac:dyDescent="0.3">
      <c r="A25" s="350"/>
      <c r="B25" s="350"/>
      <c r="C25" s="872"/>
      <c r="D25" s="876"/>
      <c r="E25" s="874"/>
      <c r="F25" s="875"/>
      <c r="G25" s="882"/>
      <c r="H25" s="874"/>
      <c r="I25" s="874"/>
      <c r="J25" s="874"/>
      <c r="K25" s="875"/>
      <c r="L25" s="898"/>
      <c r="M25" s="898"/>
      <c r="N25" s="874"/>
      <c r="O25" s="874"/>
      <c r="P25" s="874"/>
    </row>
    <row r="26" spans="1:16" ht="14.55" customHeight="1" x14ac:dyDescent="0.3">
      <c r="A26" s="350"/>
      <c r="B26" s="350"/>
      <c r="C26" s="872"/>
      <c r="D26" s="876"/>
      <c r="E26" s="874"/>
      <c r="F26" s="875"/>
      <c r="G26" s="882"/>
      <c r="H26" s="874"/>
      <c r="I26" s="874"/>
      <c r="J26" s="874"/>
      <c r="K26" s="875"/>
      <c r="L26" s="898"/>
      <c r="M26" s="898"/>
      <c r="N26" s="874"/>
      <c r="O26" s="874"/>
      <c r="P26" s="874"/>
    </row>
    <row r="27" spans="1:16" ht="14.55" customHeight="1" x14ac:dyDescent="0.3">
      <c r="A27" s="350" t="s">
        <v>207</v>
      </c>
      <c r="B27" s="350" t="s">
        <v>208</v>
      </c>
      <c r="C27" s="472">
        <v>1</v>
      </c>
      <c r="D27" s="352" t="s">
        <v>295</v>
      </c>
      <c r="E27" s="358">
        <v>5</v>
      </c>
      <c r="F27" s="472">
        <f t="shared" ref="F27:F30" si="16">E27*30</f>
        <v>150</v>
      </c>
      <c r="G27" s="21">
        <f t="shared" ref="G27:G28" si="17">SUM(H27+I27+J27)</f>
        <v>120</v>
      </c>
      <c r="H27" s="472">
        <v>60</v>
      </c>
      <c r="I27" s="472"/>
      <c r="J27" s="472">
        <v>60</v>
      </c>
      <c r="K27" s="472">
        <f t="shared" ref="K27:K30" si="18">F27-G27</f>
        <v>30</v>
      </c>
      <c r="L27" s="868">
        <f>G27/18</f>
        <v>6.666666666666667</v>
      </c>
      <c r="M27" s="868"/>
      <c r="N27" s="472" t="s">
        <v>296</v>
      </c>
      <c r="O27" s="356">
        <f t="shared" ref="O27" si="19">G27/F27*100</f>
        <v>80</v>
      </c>
      <c r="P27" s="478"/>
    </row>
    <row r="28" spans="1:16" ht="14.4" customHeight="1" x14ac:dyDescent="0.3">
      <c r="A28" s="350" t="s">
        <v>86</v>
      </c>
      <c r="B28" s="350" t="s">
        <v>208</v>
      </c>
      <c r="C28" s="472">
        <v>2</v>
      </c>
      <c r="D28" s="352" t="s">
        <v>168</v>
      </c>
      <c r="E28" s="358">
        <v>3</v>
      </c>
      <c r="F28" s="472">
        <f t="shared" si="16"/>
        <v>90</v>
      </c>
      <c r="G28" s="21">
        <f t="shared" si="17"/>
        <v>36</v>
      </c>
      <c r="H28" s="472"/>
      <c r="I28" s="472"/>
      <c r="J28" s="472">
        <v>36</v>
      </c>
      <c r="K28" s="472">
        <f t="shared" si="18"/>
        <v>54</v>
      </c>
      <c r="L28" s="868">
        <f t="shared" ref="L28:L30" si="20">G28/18</f>
        <v>2</v>
      </c>
      <c r="M28" s="868"/>
      <c r="N28" s="472" t="s">
        <v>207</v>
      </c>
      <c r="O28" s="356">
        <f>G28/F28*100</f>
        <v>40</v>
      </c>
      <c r="P28" s="372" t="s">
        <v>210</v>
      </c>
    </row>
    <row r="29" spans="1:16" ht="15" customHeight="1" x14ac:dyDescent="0.3">
      <c r="A29" s="350" t="s">
        <v>86</v>
      </c>
      <c r="B29" s="350" t="s">
        <v>208</v>
      </c>
      <c r="C29" s="472">
        <v>3</v>
      </c>
      <c r="D29" s="352" t="s">
        <v>87</v>
      </c>
      <c r="E29" s="353">
        <v>6</v>
      </c>
      <c r="F29" s="22">
        <f t="shared" si="16"/>
        <v>180</v>
      </c>
      <c r="G29" s="21">
        <f>SUM(H29+I29+J29)</f>
        <v>72</v>
      </c>
      <c r="H29" s="21">
        <v>36</v>
      </c>
      <c r="I29" s="21"/>
      <c r="J29" s="21">
        <v>36</v>
      </c>
      <c r="K29" s="21">
        <f t="shared" si="18"/>
        <v>108</v>
      </c>
      <c r="L29" s="868">
        <f t="shared" si="20"/>
        <v>4</v>
      </c>
      <c r="M29" s="868"/>
      <c r="N29" s="472" t="s">
        <v>209</v>
      </c>
      <c r="O29" s="356">
        <f t="shared" ref="O29:O30" si="21">G29/F29*100</f>
        <v>40</v>
      </c>
      <c r="P29" s="357" t="s">
        <v>210</v>
      </c>
    </row>
    <row r="30" spans="1:16" ht="15" customHeight="1" x14ac:dyDescent="0.3">
      <c r="A30" s="350" t="s">
        <v>86</v>
      </c>
      <c r="B30" s="350" t="s">
        <v>208</v>
      </c>
      <c r="C30" s="472">
        <v>4</v>
      </c>
      <c r="D30" s="352" t="s">
        <v>137</v>
      </c>
      <c r="E30" s="353">
        <v>5</v>
      </c>
      <c r="F30" s="22">
        <f t="shared" si="16"/>
        <v>150</v>
      </c>
      <c r="G30" s="21">
        <f>SUM(H30+I30+J30)</f>
        <v>72</v>
      </c>
      <c r="H30" s="21">
        <v>36</v>
      </c>
      <c r="I30" s="21"/>
      <c r="J30" s="21">
        <v>36</v>
      </c>
      <c r="K30" s="21">
        <f t="shared" si="18"/>
        <v>78</v>
      </c>
      <c r="L30" s="868">
        <f t="shared" si="20"/>
        <v>4</v>
      </c>
      <c r="M30" s="868"/>
      <c r="N30" s="472" t="s">
        <v>209</v>
      </c>
      <c r="O30" s="356">
        <f t="shared" si="21"/>
        <v>48</v>
      </c>
      <c r="P30" s="372" t="s">
        <v>210</v>
      </c>
    </row>
    <row r="31" spans="1:16" ht="15" customHeight="1" x14ac:dyDescent="0.3">
      <c r="A31" s="350" t="s">
        <v>86</v>
      </c>
      <c r="B31" s="350" t="s">
        <v>208</v>
      </c>
      <c r="C31" s="472">
        <v>5</v>
      </c>
      <c r="D31" s="352" t="s">
        <v>42</v>
      </c>
      <c r="E31" s="353">
        <v>3</v>
      </c>
      <c r="F31" s="354">
        <f t="shared" ref="F31:F32" si="22">E31*30</f>
        <v>90</v>
      </c>
      <c r="G31" s="21">
        <f t="shared" ref="G31:G32" si="23">SUM(H31+I31+J31)</f>
        <v>36</v>
      </c>
      <c r="H31" s="22">
        <v>18</v>
      </c>
      <c r="I31" s="22"/>
      <c r="J31" s="22">
        <v>18</v>
      </c>
      <c r="K31" s="21">
        <f t="shared" ref="K31:K32" si="24">F31-G31</f>
        <v>54</v>
      </c>
      <c r="L31" s="868">
        <f t="shared" ref="L31:L32" si="25">G31/18</f>
        <v>2</v>
      </c>
      <c r="M31" s="868"/>
      <c r="N31" s="472" t="s">
        <v>209</v>
      </c>
      <c r="O31" s="356">
        <f>G31/F31*100</f>
        <v>40</v>
      </c>
      <c r="P31" s="357" t="s">
        <v>210</v>
      </c>
    </row>
    <row r="32" spans="1:16" ht="15" customHeight="1" x14ac:dyDescent="0.3">
      <c r="A32" s="350" t="s">
        <v>86</v>
      </c>
      <c r="B32" s="350" t="s">
        <v>208</v>
      </c>
      <c r="C32" s="472">
        <v>6</v>
      </c>
      <c r="D32" s="352" t="s">
        <v>143</v>
      </c>
      <c r="E32" s="353">
        <v>1</v>
      </c>
      <c r="F32" s="354">
        <f t="shared" si="22"/>
        <v>30</v>
      </c>
      <c r="G32" s="21">
        <f t="shared" si="23"/>
        <v>18</v>
      </c>
      <c r="H32" s="22"/>
      <c r="I32" s="22"/>
      <c r="J32" s="22">
        <v>18</v>
      </c>
      <c r="K32" s="21">
        <f t="shared" si="24"/>
        <v>12</v>
      </c>
      <c r="L32" s="868">
        <f t="shared" si="25"/>
        <v>1</v>
      </c>
      <c r="M32" s="868"/>
      <c r="N32" s="472" t="s">
        <v>296</v>
      </c>
      <c r="O32" s="356">
        <f>G32/F32*100</f>
        <v>60</v>
      </c>
      <c r="P32" s="357" t="s">
        <v>210</v>
      </c>
    </row>
    <row r="33" spans="1:16" ht="15" customHeight="1" x14ac:dyDescent="0.3">
      <c r="A33" s="350" t="s">
        <v>86</v>
      </c>
      <c r="B33" s="350" t="s">
        <v>208</v>
      </c>
      <c r="C33" s="472">
        <v>7</v>
      </c>
      <c r="D33" s="352" t="s">
        <v>57</v>
      </c>
      <c r="E33" s="353">
        <v>6</v>
      </c>
      <c r="F33" s="22">
        <f>E33*30</f>
        <v>180</v>
      </c>
      <c r="G33" s="21">
        <f t="shared" ref="G33" si="26">SUM(H33+I33+J33)</f>
        <v>108</v>
      </c>
      <c r="H33" s="354"/>
      <c r="I33" s="355"/>
      <c r="J33" s="355">
        <v>108</v>
      </c>
      <c r="K33" s="21">
        <f>F33-G33</f>
        <v>72</v>
      </c>
      <c r="L33" s="868">
        <f>G33/18</f>
        <v>6</v>
      </c>
      <c r="M33" s="868"/>
      <c r="N33" s="472" t="s">
        <v>296</v>
      </c>
      <c r="O33" s="356">
        <f t="shared" ref="O33" si="27">G33/F33*100</f>
        <v>60</v>
      </c>
      <c r="P33" s="357" t="s">
        <v>210</v>
      </c>
    </row>
    <row r="34" spans="1:16" ht="15" customHeight="1" x14ac:dyDescent="0.3">
      <c r="A34" s="350"/>
      <c r="B34" s="350"/>
      <c r="C34" s="472"/>
      <c r="D34" s="359" t="s">
        <v>14</v>
      </c>
      <c r="E34" s="395">
        <f>SUM(E27:E33)</f>
        <v>29</v>
      </c>
      <c r="F34" s="475">
        <f t="shared" ref="F34:K34" si="28">SUM(F27:F33)</f>
        <v>870</v>
      </c>
      <c r="G34" s="475">
        <f t="shared" si="28"/>
        <v>462</v>
      </c>
      <c r="H34" s="475">
        <f t="shared" si="28"/>
        <v>150</v>
      </c>
      <c r="I34" s="475">
        <f t="shared" si="28"/>
        <v>0</v>
      </c>
      <c r="J34" s="475">
        <f t="shared" si="28"/>
        <v>312</v>
      </c>
      <c r="K34" s="475">
        <f t="shared" si="28"/>
        <v>408</v>
      </c>
      <c r="L34" s="893">
        <f>SUM(L27:M33)</f>
        <v>25.666666666666668</v>
      </c>
      <c r="M34" s="894"/>
      <c r="N34" s="474"/>
      <c r="O34" s="474"/>
      <c r="P34" s="369"/>
    </row>
    <row r="35" spans="1:16" ht="15" customHeight="1" x14ac:dyDescent="0.3">
      <c r="A35" s="350"/>
      <c r="B35" s="350"/>
      <c r="C35" s="350"/>
      <c r="D35" s="361" t="s">
        <v>212</v>
      </c>
      <c r="E35" s="362">
        <f>30-E34</f>
        <v>1</v>
      </c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5"/>
    </row>
    <row r="36" spans="1:16" ht="15" customHeight="1" x14ac:dyDescent="0.3">
      <c r="A36" s="350"/>
      <c r="B36" s="350"/>
      <c r="C36" s="871" t="s">
        <v>215</v>
      </c>
      <c r="D36" s="871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</row>
    <row r="37" spans="1:16" ht="13.2" customHeight="1" x14ac:dyDescent="0.3">
      <c r="A37" s="350"/>
      <c r="B37" s="350"/>
      <c r="C37" s="872" t="s">
        <v>0</v>
      </c>
      <c r="D37" s="876" t="s">
        <v>194</v>
      </c>
      <c r="E37" s="874" t="s">
        <v>195</v>
      </c>
      <c r="F37" s="877" t="s">
        <v>196</v>
      </c>
      <c r="G37" s="877"/>
      <c r="H37" s="877"/>
      <c r="I37" s="877"/>
      <c r="J37" s="877"/>
      <c r="K37" s="875"/>
      <c r="L37" s="887" t="s">
        <v>197</v>
      </c>
      <c r="M37" s="888"/>
      <c r="N37" s="874" t="s">
        <v>198</v>
      </c>
      <c r="O37" s="874" t="s">
        <v>199</v>
      </c>
      <c r="P37" s="874" t="s">
        <v>200</v>
      </c>
    </row>
    <row r="38" spans="1:16" ht="13.95" customHeight="1" x14ac:dyDescent="0.3">
      <c r="A38" s="350"/>
      <c r="B38" s="350"/>
      <c r="C38" s="872"/>
      <c r="D38" s="876"/>
      <c r="E38" s="874"/>
      <c r="F38" s="874" t="s">
        <v>9</v>
      </c>
      <c r="G38" s="873" t="s">
        <v>201</v>
      </c>
      <c r="H38" s="873"/>
      <c r="I38" s="873"/>
      <c r="J38" s="873"/>
      <c r="K38" s="874" t="s">
        <v>202</v>
      </c>
      <c r="L38" s="889"/>
      <c r="M38" s="890"/>
      <c r="N38" s="874"/>
      <c r="O38" s="874"/>
      <c r="P38" s="874"/>
    </row>
    <row r="39" spans="1:16" ht="13.95" customHeight="1" x14ac:dyDescent="0.3">
      <c r="A39" s="350"/>
      <c r="B39" s="350"/>
      <c r="C39" s="872"/>
      <c r="D39" s="876"/>
      <c r="E39" s="874"/>
      <c r="F39" s="875"/>
      <c r="G39" s="874" t="s">
        <v>203</v>
      </c>
      <c r="H39" s="877" t="s">
        <v>204</v>
      </c>
      <c r="I39" s="875"/>
      <c r="J39" s="875"/>
      <c r="K39" s="875"/>
      <c r="L39" s="889"/>
      <c r="M39" s="890"/>
      <c r="N39" s="874"/>
      <c r="O39" s="874"/>
      <c r="P39" s="874"/>
    </row>
    <row r="40" spans="1:16" ht="13.95" customHeight="1" x14ac:dyDescent="0.3">
      <c r="A40" s="350"/>
      <c r="B40" s="350"/>
      <c r="C40" s="872"/>
      <c r="D40" s="876"/>
      <c r="E40" s="874"/>
      <c r="F40" s="875"/>
      <c r="G40" s="882"/>
      <c r="H40" s="874" t="s">
        <v>15</v>
      </c>
      <c r="I40" s="874" t="s">
        <v>205</v>
      </c>
      <c r="J40" s="874" t="s">
        <v>226</v>
      </c>
      <c r="K40" s="875"/>
      <c r="L40" s="889"/>
      <c r="M40" s="890"/>
      <c r="N40" s="874"/>
      <c r="O40" s="874"/>
      <c r="P40" s="874"/>
    </row>
    <row r="41" spans="1:16" ht="13.95" customHeight="1" x14ac:dyDescent="0.3">
      <c r="A41" s="350"/>
      <c r="B41" s="350"/>
      <c r="C41" s="872"/>
      <c r="D41" s="876"/>
      <c r="E41" s="874"/>
      <c r="F41" s="875"/>
      <c r="G41" s="882"/>
      <c r="H41" s="874"/>
      <c r="I41" s="874"/>
      <c r="J41" s="874"/>
      <c r="K41" s="875"/>
      <c r="L41" s="889"/>
      <c r="M41" s="890"/>
      <c r="N41" s="874"/>
      <c r="O41" s="874"/>
      <c r="P41" s="874"/>
    </row>
    <row r="42" spans="1:16" ht="13.95" customHeight="1" x14ac:dyDescent="0.3">
      <c r="A42" s="350"/>
      <c r="B42" s="350"/>
      <c r="C42" s="872"/>
      <c r="D42" s="876"/>
      <c r="E42" s="874"/>
      <c r="F42" s="875"/>
      <c r="G42" s="882"/>
      <c r="H42" s="874"/>
      <c r="I42" s="874"/>
      <c r="J42" s="874"/>
      <c r="K42" s="875"/>
      <c r="L42" s="889"/>
      <c r="M42" s="890"/>
      <c r="N42" s="874"/>
      <c r="O42" s="874"/>
      <c r="P42" s="874"/>
    </row>
    <row r="43" spans="1:16" ht="15" customHeight="1" x14ac:dyDescent="0.3">
      <c r="A43" s="350" t="s">
        <v>86</v>
      </c>
      <c r="B43" s="350" t="s">
        <v>208</v>
      </c>
      <c r="C43" s="472">
        <v>1</v>
      </c>
      <c r="D43" s="352" t="s">
        <v>284</v>
      </c>
      <c r="E43" s="353">
        <v>4</v>
      </c>
      <c r="F43" s="354">
        <f t="shared" ref="F43:F45" si="29">E43*30</f>
        <v>120</v>
      </c>
      <c r="G43" s="21">
        <f t="shared" ref="G43:G45" si="30">SUM(H43+I43+J43)</f>
        <v>60</v>
      </c>
      <c r="H43" s="22">
        <v>12</v>
      </c>
      <c r="I43" s="22"/>
      <c r="J43" s="22">
        <v>48</v>
      </c>
      <c r="K43" s="21">
        <f>F43-G43</f>
        <v>60</v>
      </c>
      <c r="L43" s="868">
        <f>G43/15</f>
        <v>4</v>
      </c>
      <c r="M43" s="868"/>
      <c r="N43" s="472" t="s">
        <v>209</v>
      </c>
      <c r="O43" s="356">
        <f>G43/F43*100</f>
        <v>50</v>
      </c>
      <c r="P43" s="372" t="s">
        <v>210</v>
      </c>
    </row>
    <row r="44" spans="1:16" ht="15" customHeight="1" x14ac:dyDescent="0.3">
      <c r="A44" s="350" t="s">
        <v>86</v>
      </c>
      <c r="B44" s="350" t="s">
        <v>208</v>
      </c>
      <c r="C44" s="472">
        <v>2</v>
      </c>
      <c r="D44" s="366" t="s">
        <v>285</v>
      </c>
      <c r="E44" s="353">
        <v>4</v>
      </c>
      <c r="F44" s="354">
        <f t="shared" ref="F44" si="31">E44*30</f>
        <v>120</v>
      </c>
      <c r="G44" s="21">
        <f t="shared" ref="G44" si="32">SUM(H44+I44+J44)</f>
        <v>60</v>
      </c>
      <c r="H44" s="22">
        <v>12</v>
      </c>
      <c r="I44" s="22"/>
      <c r="J44" s="22">
        <v>48</v>
      </c>
      <c r="K44" s="21">
        <f>F44-G44</f>
        <v>60</v>
      </c>
      <c r="L44" s="880">
        <f t="shared" ref="L44" si="33">G44/15</f>
        <v>4</v>
      </c>
      <c r="M44" s="868"/>
      <c r="N44" s="472" t="s">
        <v>209</v>
      </c>
      <c r="O44" s="356">
        <f t="shared" ref="O44" si="34">G44/F44*100</f>
        <v>50</v>
      </c>
      <c r="P44" s="357" t="s">
        <v>210</v>
      </c>
    </row>
    <row r="45" spans="1:16" ht="14.55" customHeight="1" x14ac:dyDescent="0.3">
      <c r="A45" s="350" t="s">
        <v>86</v>
      </c>
      <c r="B45" s="350" t="s">
        <v>208</v>
      </c>
      <c r="C45" s="472">
        <v>3</v>
      </c>
      <c r="D45" s="352" t="s">
        <v>168</v>
      </c>
      <c r="E45" s="358">
        <v>2</v>
      </c>
      <c r="F45" s="472">
        <f t="shared" si="29"/>
        <v>60</v>
      </c>
      <c r="G45" s="21">
        <f t="shared" si="30"/>
        <v>30</v>
      </c>
      <c r="H45" s="472"/>
      <c r="I45" s="472"/>
      <c r="J45" s="472">
        <v>30</v>
      </c>
      <c r="K45" s="472">
        <f t="shared" ref="K45" si="35">F45-G45</f>
        <v>30</v>
      </c>
      <c r="L45" s="868">
        <f>G45/15</f>
        <v>2</v>
      </c>
      <c r="M45" s="868"/>
      <c r="N45" s="472" t="s">
        <v>207</v>
      </c>
      <c r="O45" s="356">
        <f>G45/F45*100</f>
        <v>50</v>
      </c>
      <c r="P45" s="372" t="s">
        <v>210</v>
      </c>
    </row>
    <row r="46" spans="1:16" ht="15" customHeight="1" x14ac:dyDescent="0.3">
      <c r="A46" s="350" t="s">
        <v>86</v>
      </c>
      <c r="B46" s="350" t="s">
        <v>208</v>
      </c>
      <c r="C46" s="472">
        <v>4</v>
      </c>
      <c r="D46" s="352" t="s">
        <v>347</v>
      </c>
      <c r="E46" s="353">
        <v>3</v>
      </c>
      <c r="F46" s="354">
        <f>E46*30</f>
        <v>90</v>
      </c>
      <c r="G46" s="21">
        <f>SUM(H46+I46+J46)</f>
        <v>30</v>
      </c>
      <c r="H46" s="354">
        <v>15</v>
      </c>
      <c r="I46" s="355"/>
      <c r="J46" s="355">
        <v>15</v>
      </c>
      <c r="K46" s="21">
        <f>F46-G46</f>
        <v>60</v>
      </c>
      <c r="L46" s="868">
        <f>G46/15</f>
        <v>2</v>
      </c>
      <c r="M46" s="868"/>
      <c r="N46" s="472" t="s">
        <v>207</v>
      </c>
      <c r="O46" s="356">
        <f>G46/F46*100</f>
        <v>33.333333333333329</v>
      </c>
      <c r="P46" s="357" t="s">
        <v>348</v>
      </c>
    </row>
    <row r="47" spans="1:16" ht="14.4" customHeight="1" x14ac:dyDescent="0.3">
      <c r="A47" s="350" t="s">
        <v>86</v>
      </c>
      <c r="B47" s="350" t="s">
        <v>208</v>
      </c>
      <c r="C47" s="472">
        <v>5</v>
      </c>
      <c r="D47" s="366" t="s">
        <v>141</v>
      </c>
      <c r="E47" s="353">
        <v>4</v>
      </c>
      <c r="F47" s="354">
        <f>E47*30</f>
        <v>120</v>
      </c>
      <c r="G47" s="21">
        <f>SUM(H47+I47+J47)</f>
        <v>60</v>
      </c>
      <c r="H47" s="22">
        <v>30</v>
      </c>
      <c r="I47" s="22"/>
      <c r="J47" s="22">
        <v>30</v>
      </c>
      <c r="K47" s="21">
        <f>F47-G47</f>
        <v>60</v>
      </c>
      <c r="L47" s="880">
        <f t="shared" ref="L47" si="36">G47/15</f>
        <v>4</v>
      </c>
      <c r="M47" s="868"/>
      <c r="N47" s="472" t="s">
        <v>209</v>
      </c>
      <c r="O47" s="356">
        <f t="shared" ref="O47" si="37">G47/F47*100</f>
        <v>50</v>
      </c>
      <c r="P47" s="357" t="s">
        <v>210</v>
      </c>
    </row>
    <row r="48" spans="1:16" ht="15.75" customHeight="1" x14ac:dyDescent="0.3">
      <c r="A48" s="350" t="s">
        <v>86</v>
      </c>
      <c r="B48" s="350" t="s">
        <v>208</v>
      </c>
      <c r="C48" s="624">
        <v>6</v>
      </c>
      <c r="D48" s="428" t="s">
        <v>44</v>
      </c>
      <c r="E48" s="391">
        <v>4</v>
      </c>
      <c r="F48" s="392">
        <f t="shared" ref="F48:F49" si="38">E48*30</f>
        <v>120</v>
      </c>
      <c r="G48" s="269">
        <f t="shared" ref="G48" si="39">SUM(H48+I48+J48)</f>
        <v>60</v>
      </c>
      <c r="H48" s="87">
        <v>30</v>
      </c>
      <c r="I48" s="87"/>
      <c r="J48" s="87">
        <v>30</v>
      </c>
      <c r="K48" s="269">
        <f t="shared" ref="K48:K49" si="40">F48-G48</f>
        <v>60</v>
      </c>
      <c r="L48" s="884">
        <f t="shared" ref="L48:L49" si="41">G48/15</f>
        <v>4</v>
      </c>
      <c r="M48" s="885"/>
      <c r="N48" s="624" t="s">
        <v>207</v>
      </c>
      <c r="O48" s="429">
        <f t="shared" ref="O48:O49" si="42">G48/F48*100</f>
        <v>50</v>
      </c>
      <c r="P48" s="430" t="s">
        <v>210</v>
      </c>
    </row>
    <row r="49" spans="1:16" ht="30" customHeight="1" x14ac:dyDescent="0.3">
      <c r="A49" s="350" t="s">
        <v>86</v>
      </c>
      <c r="B49" s="350" t="s">
        <v>211</v>
      </c>
      <c r="C49" s="623">
        <v>7</v>
      </c>
      <c r="D49" s="359" t="s">
        <v>265</v>
      </c>
      <c r="E49" s="353">
        <v>4</v>
      </c>
      <c r="F49" s="354">
        <f t="shared" si="38"/>
        <v>120</v>
      </c>
      <c r="G49" s="354">
        <f>H49+I49+J49</f>
        <v>60</v>
      </c>
      <c r="H49" s="22">
        <v>18</v>
      </c>
      <c r="I49" s="22"/>
      <c r="J49" s="22">
        <v>42</v>
      </c>
      <c r="K49" s="21">
        <f t="shared" si="40"/>
        <v>60</v>
      </c>
      <c r="L49" s="868">
        <f t="shared" si="41"/>
        <v>4</v>
      </c>
      <c r="M49" s="868"/>
      <c r="N49" s="623" t="s">
        <v>207</v>
      </c>
      <c r="O49" s="356">
        <f t="shared" si="42"/>
        <v>50</v>
      </c>
      <c r="P49" s="372" t="s">
        <v>210</v>
      </c>
    </row>
    <row r="50" spans="1:16" ht="31.2" x14ac:dyDescent="0.3">
      <c r="A50" s="350" t="s">
        <v>86</v>
      </c>
      <c r="B50" s="350" t="s">
        <v>211</v>
      </c>
      <c r="C50" s="472">
        <v>8</v>
      </c>
      <c r="D50" s="366" t="s">
        <v>286</v>
      </c>
      <c r="E50" s="353">
        <v>4</v>
      </c>
      <c r="F50" s="354">
        <f>E50*30</f>
        <v>120</v>
      </c>
      <c r="G50" s="354">
        <f>H50+I50+J50</f>
        <v>46</v>
      </c>
      <c r="H50" s="22"/>
      <c r="I50" s="22"/>
      <c r="J50" s="22">
        <v>46</v>
      </c>
      <c r="K50" s="21">
        <f>F50-G50</f>
        <v>74</v>
      </c>
      <c r="L50" s="868">
        <f t="shared" ref="L50" si="43">G50/15</f>
        <v>3.0666666666666669</v>
      </c>
      <c r="M50" s="868"/>
      <c r="N50" s="472" t="s">
        <v>207</v>
      </c>
      <c r="O50" s="356">
        <f>G50/F50*100</f>
        <v>38.333333333333336</v>
      </c>
      <c r="P50" s="372" t="s">
        <v>210</v>
      </c>
    </row>
    <row r="51" spans="1:16" ht="15" customHeight="1" x14ac:dyDescent="0.3">
      <c r="A51" s="350"/>
      <c r="B51" s="350"/>
      <c r="C51" s="351"/>
      <c r="D51" s="359" t="s">
        <v>14</v>
      </c>
      <c r="E51" s="395">
        <f>SUM(E43:E50)</f>
        <v>29</v>
      </c>
      <c r="F51" s="394">
        <f t="shared" ref="F51:K51" si="44">SUM(F43:F50)</f>
        <v>870</v>
      </c>
      <c r="G51" s="394">
        <f t="shared" si="44"/>
        <v>406</v>
      </c>
      <c r="H51" s="394">
        <f t="shared" si="44"/>
        <v>117</v>
      </c>
      <c r="I51" s="394">
        <f t="shared" si="44"/>
        <v>0</v>
      </c>
      <c r="J51" s="394">
        <f t="shared" si="44"/>
        <v>289</v>
      </c>
      <c r="K51" s="394">
        <f t="shared" si="44"/>
        <v>464</v>
      </c>
      <c r="L51" s="893">
        <f>SUM(L43:M50)</f>
        <v>27.066666666666666</v>
      </c>
      <c r="M51" s="894"/>
      <c r="N51" s="371">
        <f ca="1">SUM(N46:N83)</f>
        <v>0</v>
      </c>
      <c r="O51" s="371"/>
      <c r="P51" s="369"/>
    </row>
    <row r="52" spans="1:16" ht="13.2" customHeight="1" x14ac:dyDescent="0.3">
      <c r="A52" s="350"/>
      <c r="B52" s="350"/>
      <c r="C52" s="350"/>
      <c r="D52" s="361" t="s">
        <v>212</v>
      </c>
      <c r="E52" s="362">
        <f>30-E51</f>
        <v>1</v>
      </c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5"/>
    </row>
    <row r="53" spans="1:16" ht="15" customHeight="1" x14ac:dyDescent="0.3">
      <c r="A53" s="350"/>
      <c r="B53" s="350"/>
      <c r="C53" s="871" t="s">
        <v>216</v>
      </c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</row>
    <row r="54" spans="1:16" ht="13.95" customHeight="1" x14ac:dyDescent="0.3">
      <c r="A54" s="350"/>
      <c r="B54" s="350"/>
      <c r="C54" s="872" t="s">
        <v>0</v>
      </c>
      <c r="D54" s="876" t="s">
        <v>194</v>
      </c>
      <c r="E54" s="874" t="s">
        <v>195</v>
      </c>
      <c r="F54" s="877" t="s">
        <v>196</v>
      </c>
      <c r="G54" s="877"/>
      <c r="H54" s="877"/>
      <c r="I54" s="877"/>
      <c r="J54" s="877"/>
      <c r="K54" s="875"/>
      <c r="L54" s="899" t="s">
        <v>197</v>
      </c>
      <c r="M54" s="900"/>
      <c r="N54" s="874" t="s">
        <v>198</v>
      </c>
      <c r="O54" s="874" t="s">
        <v>199</v>
      </c>
      <c r="P54" s="874" t="s">
        <v>200</v>
      </c>
    </row>
    <row r="55" spans="1:16" ht="13.95" customHeight="1" x14ac:dyDescent="0.3">
      <c r="A55" s="350"/>
      <c r="B55" s="350"/>
      <c r="C55" s="872"/>
      <c r="D55" s="876"/>
      <c r="E55" s="874"/>
      <c r="F55" s="874" t="s">
        <v>9</v>
      </c>
      <c r="G55" s="873" t="s">
        <v>201</v>
      </c>
      <c r="H55" s="873"/>
      <c r="I55" s="873"/>
      <c r="J55" s="873"/>
      <c r="K55" s="874" t="s">
        <v>202</v>
      </c>
      <c r="L55" s="901"/>
      <c r="M55" s="902"/>
      <c r="N55" s="874"/>
      <c r="O55" s="874"/>
      <c r="P55" s="874"/>
    </row>
    <row r="56" spans="1:16" ht="13.95" customHeight="1" x14ac:dyDescent="0.3">
      <c r="A56" s="350"/>
      <c r="B56" s="350"/>
      <c r="C56" s="872"/>
      <c r="D56" s="876"/>
      <c r="E56" s="874"/>
      <c r="F56" s="875"/>
      <c r="G56" s="874" t="s">
        <v>203</v>
      </c>
      <c r="H56" s="877" t="s">
        <v>204</v>
      </c>
      <c r="I56" s="875"/>
      <c r="J56" s="875"/>
      <c r="K56" s="875"/>
      <c r="L56" s="901"/>
      <c r="M56" s="902"/>
      <c r="N56" s="874"/>
      <c r="O56" s="874"/>
      <c r="P56" s="874"/>
    </row>
    <row r="57" spans="1:16" ht="13.95" customHeight="1" x14ac:dyDescent="0.3">
      <c r="A57" s="350"/>
      <c r="B57" s="350"/>
      <c r="C57" s="872"/>
      <c r="D57" s="876"/>
      <c r="E57" s="874"/>
      <c r="F57" s="875"/>
      <c r="G57" s="882"/>
      <c r="H57" s="874" t="s">
        <v>15</v>
      </c>
      <c r="I57" s="874" t="s">
        <v>205</v>
      </c>
      <c r="J57" s="874" t="s">
        <v>226</v>
      </c>
      <c r="K57" s="875"/>
      <c r="L57" s="901"/>
      <c r="M57" s="902"/>
      <c r="N57" s="874"/>
      <c r="O57" s="874"/>
      <c r="P57" s="874"/>
    </row>
    <row r="58" spans="1:16" ht="13.95" customHeight="1" x14ac:dyDescent="0.3">
      <c r="A58" s="350"/>
      <c r="B58" s="350"/>
      <c r="C58" s="872"/>
      <c r="D58" s="876"/>
      <c r="E58" s="874"/>
      <c r="F58" s="875"/>
      <c r="G58" s="882"/>
      <c r="H58" s="874"/>
      <c r="I58" s="874"/>
      <c r="J58" s="874"/>
      <c r="K58" s="875"/>
      <c r="L58" s="901"/>
      <c r="M58" s="902"/>
      <c r="N58" s="874"/>
      <c r="O58" s="874"/>
      <c r="P58" s="874"/>
    </row>
    <row r="59" spans="1:16" ht="13.95" customHeight="1" x14ac:dyDescent="0.3">
      <c r="A59" s="350"/>
      <c r="B59" s="350"/>
      <c r="C59" s="872"/>
      <c r="D59" s="878"/>
      <c r="E59" s="879"/>
      <c r="F59" s="881"/>
      <c r="G59" s="883"/>
      <c r="H59" s="879"/>
      <c r="I59" s="879"/>
      <c r="J59" s="879"/>
      <c r="K59" s="881"/>
      <c r="L59" s="903"/>
      <c r="M59" s="904"/>
      <c r="N59" s="879"/>
      <c r="O59" s="879"/>
      <c r="P59" s="879"/>
    </row>
    <row r="60" spans="1:16" ht="13.95" customHeight="1" x14ac:dyDescent="0.3">
      <c r="A60" s="350" t="s">
        <v>86</v>
      </c>
      <c r="B60" s="350" t="s">
        <v>208</v>
      </c>
      <c r="C60" s="472">
        <v>1</v>
      </c>
      <c r="D60" s="366" t="s">
        <v>168</v>
      </c>
      <c r="E60" s="358">
        <v>3</v>
      </c>
      <c r="F60" s="472">
        <f t="shared" ref="F60:F61" si="45">E60*30</f>
        <v>90</v>
      </c>
      <c r="G60" s="21">
        <f t="shared" ref="G60" si="46">SUM(H60+I60+J60)</f>
        <v>36</v>
      </c>
      <c r="H60" s="472"/>
      <c r="I60" s="472"/>
      <c r="J60" s="472">
        <v>36</v>
      </c>
      <c r="K60" s="472">
        <f t="shared" ref="K60:K61" si="47">F60-G60</f>
        <v>54</v>
      </c>
      <c r="L60" s="868">
        <f t="shared" ref="L60:L61" si="48">G60/18</f>
        <v>2</v>
      </c>
      <c r="M60" s="868"/>
      <c r="N60" s="472" t="s">
        <v>207</v>
      </c>
      <c r="O60" s="356">
        <f t="shared" ref="O60:O61" si="49">G60/F60*100</f>
        <v>40</v>
      </c>
      <c r="P60" s="372" t="s">
        <v>210</v>
      </c>
    </row>
    <row r="61" spans="1:16" ht="15" customHeight="1" x14ac:dyDescent="0.3">
      <c r="A61" s="350" t="s">
        <v>86</v>
      </c>
      <c r="B61" s="350" t="s">
        <v>208</v>
      </c>
      <c r="C61" s="472">
        <v>2</v>
      </c>
      <c r="D61" s="366" t="s">
        <v>134</v>
      </c>
      <c r="E61" s="391">
        <v>5</v>
      </c>
      <c r="F61" s="392">
        <f t="shared" si="45"/>
        <v>150</v>
      </c>
      <c r="G61" s="269">
        <f>SUM(H61+I61+J61)</f>
        <v>72</v>
      </c>
      <c r="H61" s="392">
        <v>36</v>
      </c>
      <c r="I61" s="393"/>
      <c r="J61" s="393">
        <v>36</v>
      </c>
      <c r="K61" s="269">
        <f t="shared" si="47"/>
        <v>78</v>
      </c>
      <c r="L61" s="868">
        <f t="shared" si="48"/>
        <v>4</v>
      </c>
      <c r="M61" s="868"/>
      <c r="N61" s="472" t="s">
        <v>209</v>
      </c>
      <c r="O61" s="356">
        <f t="shared" si="49"/>
        <v>48</v>
      </c>
      <c r="P61" s="357" t="s">
        <v>210</v>
      </c>
    </row>
    <row r="62" spans="1:16" ht="14.4" customHeight="1" x14ac:dyDescent="0.3">
      <c r="A62" s="350" t="s">
        <v>86</v>
      </c>
      <c r="B62" s="350" t="s">
        <v>208</v>
      </c>
      <c r="C62" s="472">
        <v>3</v>
      </c>
      <c r="D62" s="352" t="s">
        <v>44</v>
      </c>
      <c r="E62" s="353">
        <v>5</v>
      </c>
      <c r="F62" s="354">
        <f t="shared" ref="F62:F64" si="50">E62*30</f>
        <v>150</v>
      </c>
      <c r="G62" s="21">
        <f t="shared" ref="G62:G64" si="51">SUM(H62+I62+J62)</f>
        <v>72</v>
      </c>
      <c r="H62" s="22">
        <v>36</v>
      </c>
      <c r="I62" s="22"/>
      <c r="J62" s="22">
        <v>36</v>
      </c>
      <c r="K62" s="21">
        <f t="shared" ref="K62:K64" si="52">F62-G62</f>
        <v>78</v>
      </c>
      <c r="L62" s="868">
        <f t="shared" ref="L62:L64" si="53">G62/18</f>
        <v>4</v>
      </c>
      <c r="M62" s="868"/>
      <c r="N62" s="472" t="s">
        <v>209</v>
      </c>
      <c r="O62" s="356">
        <f>G62/F62*100</f>
        <v>48</v>
      </c>
      <c r="P62" s="357" t="s">
        <v>210</v>
      </c>
    </row>
    <row r="63" spans="1:16" ht="14.4" customHeight="1" x14ac:dyDescent="0.3">
      <c r="A63" s="350" t="s">
        <v>86</v>
      </c>
      <c r="B63" s="350" t="s">
        <v>208</v>
      </c>
      <c r="C63" s="472">
        <v>4</v>
      </c>
      <c r="D63" s="352" t="s">
        <v>142</v>
      </c>
      <c r="E63" s="353">
        <v>1</v>
      </c>
      <c r="F63" s="354">
        <f t="shared" si="50"/>
        <v>30</v>
      </c>
      <c r="G63" s="21">
        <f t="shared" si="51"/>
        <v>18</v>
      </c>
      <c r="H63" s="22"/>
      <c r="I63" s="22"/>
      <c r="J63" s="22">
        <v>18</v>
      </c>
      <c r="K63" s="21">
        <f t="shared" si="52"/>
        <v>12</v>
      </c>
      <c r="L63" s="868">
        <f t="shared" si="53"/>
        <v>1</v>
      </c>
      <c r="M63" s="868"/>
      <c r="N63" s="472" t="s">
        <v>296</v>
      </c>
      <c r="O63" s="356">
        <f>G63/F63*100</f>
        <v>60</v>
      </c>
      <c r="P63" s="357" t="s">
        <v>210</v>
      </c>
    </row>
    <row r="64" spans="1:16" ht="15.75" customHeight="1" x14ac:dyDescent="0.3">
      <c r="A64" s="350" t="s">
        <v>86</v>
      </c>
      <c r="B64" s="350" t="s">
        <v>208</v>
      </c>
      <c r="C64" s="472">
        <v>5</v>
      </c>
      <c r="D64" s="366" t="s">
        <v>136</v>
      </c>
      <c r="E64" s="353">
        <v>3</v>
      </c>
      <c r="F64" s="354">
        <f t="shared" si="50"/>
        <v>90</v>
      </c>
      <c r="G64" s="21">
        <f t="shared" si="51"/>
        <v>36</v>
      </c>
      <c r="H64" s="22">
        <v>18</v>
      </c>
      <c r="I64" s="22">
        <v>9</v>
      </c>
      <c r="J64" s="22">
        <v>9</v>
      </c>
      <c r="K64" s="21">
        <f t="shared" si="52"/>
        <v>54</v>
      </c>
      <c r="L64" s="868">
        <f t="shared" si="53"/>
        <v>2</v>
      </c>
      <c r="M64" s="868"/>
      <c r="N64" s="472" t="s">
        <v>207</v>
      </c>
      <c r="O64" s="356">
        <f t="shared" ref="O64" si="54">G64/F64*100</f>
        <v>40</v>
      </c>
      <c r="P64" s="357" t="s">
        <v>334</v>
      </c>
    </row>
    <row r="65" spans="1:16" ht="15.75" customHeight="1" x14ac:dyDescent="0.3">
      <c r="A65" s="350" t="s">
        <v>86</v>
      </c>
      <c r="B65" s="350" t="s">
        <v>208</v>
      </c>
      <c r="C65" s="472">
        <v>6</v>
      </c>
      <c r="D65" s="352" t="s">
        <v>243</v>
      </c>
      <c r="E65" s="353">
        <v>6</v>
      </c>
      <c r="F65" s="22">
        <f>E65*30</f>
        <v>180</v>
      </c>
      <c r="G65" s="21">
        <f t="shared" ref="G65" si="55">SUM(H65+I65+J65)</f>
        <v>108</v>
      </c>
      <c r="H65" s="354"/>
      <c r="I65" s="355"/>
      <c r="J65" s="355">
        <v>108</v>
      </c>
      <c r="K65" s="21">
        <f>F65-G65</f>
        <v>72</v>
      </c>
      <c r="L65" s="880">
        <f>G65/18</f>
        <v>6</v>
      </c>
      <c r="M65" s="868"/>
      <c r="N65" s="472" t="s">
        <v>296</v>
      </c>
      <c r="O65" s="356">
        <f>G65/F65*100</f>
        <v>60</v>
      </c>
      <c r="P65" s="357" t="s">
        <v>210</v>
      </c>
    </row>
    <row r="66" spans="1:16" ht="45" customHeight="1" x14ac:dyDescent="0.3">
      <c r="A66" s="350" t="s">
        <v>86</v>
      </c>
      <c r="B66" s="350" t="s">
        <v>211</v>
      </c>
      <c r="C66" s="472">
        <v>7</v>
      </c>
      <c r="D66" s="366" t="s">
        <v>278</v>
      </c>
      <c r="E66" s="388">
        <v>4</v>
      </c>
      <c r="F66" s="389">
        <f t="shared" ref="F66:F67" si="56">E66*30</f>
        <v>120</v>
      </c>
      <c r="G66" s="389">
        <f>H66+I66+J66</f>
        <v>54</v>
      </c>
      <c r="H66" s="340">
        <v>12</v>
      </c>
      <c r="I66" s="340"/>
      <c r="J66" s="340">
        <v>42</v>
      </c>
      <c r="K66" s="390">
        <f t="shared" ref="K66:K67" si="57">F66-G66</f>
        <v>66</v>
      </c>
      <c r="L66" s="868">
        <f t="shared" ref="L66:L67" si="58">G66/18</f>
        <v>3</v>
      </c>
      <c r="M66" s="868"/>
      <c r="N66" s="472" t="s">
        <v>207</v>
      </c>
      <c r="O66" s="356">
        <f t="shared" ref="O66:O67" si="59">G66/F66*100</f>
        <v>45</v>
      </c>
      <c r="P66" s="372" t="s">
        <v>210</v>
      </c>
    </row>
    <row r="67" spans="1:16" ht="30" customHeight="1" x14ac:dyDescent="0.3">
      <c r="A67" s="350" t="s">
        <v>86</v>
      </c>
      <c r="B67" s="350" t="s">
        <v>211</v>
      </c>
      <c r="C67" s="472">
        <v>8</v>
      </c>
      <c r="D67" s="366" t="s">
        <v>339</v>
      </c>
      <c r="E67" s="388">
        <v>4</v>
      </c>
      <c r="F67" s="389">
        <f t="shared" si="56"/>
        <v>120</v>
      </c>
      <c r="G67" s="389">
        <f>H67+I67+J67</f>
        <v>54</v>
      </c>
      <c r="H67" s="340">
        <v>28</v>
      </c>
      <c r="I67" s="340"/>
      <c r="J67" s="340">
        <v>26</v>
      </c>
      <c r="K67" s="390">
        <f t="shared" si="57"/>
        <v>66</v>
      </c>
      <c r="L67" s="868">
        <f t="shared" si="58"/>
        <v>3</v>
      </c>
      <c r="M67" s="868"/>
      <c r="N67" s="472" t="s">
        <v>209</v>
      </c>
      <c r="O67" s="356">
        <f t="shared" si="59"/>
        <v>45</v>
      </c>
      <c r="P67" s="372" t="s">
        <v>210</v>
      </c>
    </row>
    <row r="68" spans="1:16" ht="15" customHeight="1" x14ac:dyDescent="0.3">
      <c r="A68" s="350"/>
      <c r="B68" s="350"/>
      <c r="C68" s="305"/>
      <c r="D68" s="367" t="s">
        <v>14</v>
      </c>
      <c r="E68" s="395">
        <f>SUM(E60:E67)</f>
        <v>31</v>
      </c>
      <c r="F68" s="394">
        <f t="shared" ref="F68:K68" si="60">SUM(F60:F67)</f>
        <v>930</v>
      </c>
      <c r="G68" s="394">
        <f t="shared" si="60"/>
        <v>450</v>
      </c>
      <c r="H68" s="394">
        <f t="shared" si="60"/>
        <v>130</v>
      </c>
      <c r="I68" s="394">
        <f t="shared" si="60"/>
        <v>9</v>
      </c>
      <c r="J68" s="394">
        <f t="shared" si="60"/>
        <v>311</v>
      </c>
      <c r="K68" s="394">
        <f t="shared" si="60"/>
        <v>480</v>
      </c>
      <c r="L68" s="893">
        <f>SUM(L60:M67)</f>
        <v>25</v>
      </c>
      <c r="M68" s="894"/>
      <c r="N68" s="360"/>
      <c r="O68" s="360"/>
      <c r="P68" s="370"/>
    </row>
    <row r="69" spans="1:16" ht="15" customHeight="1" x14ac:dyDescent="0.3">
      <c r="A69" s="350"/>
      <c r="B69" s="350"/>
      <c r="C69" s="350"/>
      <c r="D69" s="361" t="s">
        <v>212</v>
      </c>
      <c r="E69" s="362">
        <f>30-E68</f>
        <v>-1</v>
      </c>
      <c r="F69" s="363"/>
      <c r="G69" s="363"/>
      <c r="H69" s="363"/>
      <c r="I69" s="363"/>
      <c r="J69" s="363"/>
      <c r="K69" s="363"/>
      <c r="L69" s="363"/>
      <c r="M69" s="363"/>
      <c r="N69" s="363"/>
      <c r="O69" s="364"/>
      <c r="P69" s="365"/>
    </row>
    <row r="70" spans="1:16" ht="15" customHeight="1" x14ac:dyDescent="0.3">
      <c r="A70" s="350"/>
      <c r="B70" s="350"/>
      <c r="C70" s="871" t="s">
        <v>217</v>
      </c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</row>
    <row r="71" spans="1:16" ht="15" customHeight="1" x14ac:dyDescent="0.3">
      <c r="A71" s="350"/>
      <c r="B71" s="350"/>
      <c r="C71" s="872" t="s">
        <v>0</v>
      </c>
      <c r="D71" s="876" t="s">
        <v>194</v>
      </c>
      <c r="E71" s="874" t="s">
        <v>195</v>
      </c>
      <c r="F71" s="877" t="s">
        <v>196</v>
      </c>
      <c r="G71" s="877"/>
      <c r="H71" s="877"/>
      <c r="I71" s="877"/>
      <c r="J71" s="877"/>
      <c r="K71" s="875"/>
      <c r="L71" s="887" t="s">
        <v>197</v>
      </c>
      <c r="M71" s="888"/>
      <c r="N71" s="874" t="s">
        <v>198</v>
      </c>
      <c r="O71" s="874" t="s">
        <v>199</v>
      </c>
      <c r="P71" s="874" t="s">
        <v>200</v>
      </c>
    </row>
    <row r="72" spans="1:16" ht="14.4" customHeight="1" x14ac:dyDescent="0.3">
      <c r="A72" s="350"/>
      <c r="B72" s="350"/>
      <c r="C72" s="872"/>
      <c r="D72" s="876"/>
      <c r="E72" s="874"/>
      <c r="F72" s="874" t="s">
        <v>9</v>
      </c>
      <c r="G72" s="873" t="s">
        <v>201</v>
      </c>
      <c r="H72" s="873"/>
      <c r="I72" s="873"/>
      <c r="J72" s="873"/>
      <c r="K72" s="874" t="s">
        <v>202</v>
      </c>
      <c r="L72" s="889"/>
      <c r="M72" s="890"/>
      <c r="N72" s="874"/>
      <c r="O72" s="874"/>
      <c r="P72" s="874"/>
    </row>
    <row r="73" spans="1:16" ht="14.4" customHeight="1" x14ac:dyDescent="0.3">
      <c r="A73" s="350"/>
      <c r="B73" s="350"/>
      <c r="C73" s="872"/>
      <c r="D73" s="876"/>
      <c r="E73" s="874"/>
      <c r="F73" s="875"/>
      <c r="G73" s="874" t="s">
        <v>203</v>
      </c>
      <c r="H73" s="877" t="s">
        <v>204</v>
      </c>
      <c r="I73" s="875"/>
      <c r="J73" s="875"/>
      <c r="K73" s="875"/>
      <c r="L73" s="889"/>
      <c r="M73" s="890"/>
      <c r="N73" s="874"/>
      <c r="O73" s="874"/>
      <c r="P73" s="874"/>
    </row>
    <row r="74" spans="1:16" ht="14.4" customHeight="1" x14ac:dyDescent="0.3">
      <c r="A74" s="350"/>
      <c r="B74" s="350"/>
      <c r="C74" s="872"/>
      <c r="D74" s="876"/>
      <c r="E74" s="874"/>
      <c r="F74" s="875"/>
      <c r="G74" s="882"/>
      <c r="H74" s="874" t="s">
        <v>15</v>
      </c>
      <c r="I74" s="874" t="s">
        <v>205</v>
      </c>
      <c r="J74" s="874" t="s">
        <v>206</v>
      </c>
      <c r="K74" s="875"/>
      <c r="L74" s="889"/>
      <c r="M74" s="890"/>
      <c r="N74" s="874"/>
      <c r="O74" s="874"/>
      <c r="P74" s="874"/>
    </row>
    <row r="75" spans="1:16" ht="14.4" customHeight="1" x14ac:dyDescent="0.3">
      <c r="A75" s="350"/>
      <c r="B75" s="350"/>
      <c r="C75" s="872"/>
      <c r="D75" s="876"/>
      <c r="E75" s="874"/>
      <c r="F75" s="875"/>
      <c r="G75" s="882"/>
      <c r="H75" s="874"/>
      <c r="I75" s="874"/>
      <c r="J75" s="874"/>
      <c r="K75" s="875"/>
      <c r="L75" s="889"/>
      <c r="M75" s="890"/>
      <c r="N75" s="874"/>
      <c r="O75" s="874"/>
      <c r="P75" s="874"/>
    </row>
    <row r="76" spans="1:16" ht="14.4" customHeight="1" x14ac:dyDescent="0.3">
      <c r="A76" s="350"/>
      <c r="B76" s="350"/>
      <c r="C76" s="872"/>
      <c r="D76" s="876"/>
      <c r="E76" s="874"/>
      <c r="F76" s="875"/>
      <c r="G76" s="882"/>
      <c r="H76" s="874"/>
      <c r="I76" s="874"/>
      <c r="J76" s="874"/>
      <c r="K76" s="875"/>
      <c r="L76" s="889"/>
      <c r="M76" s="890"/>
      <c r="N76" s="874"/>
      <c r="O76" s="874"/>
      <c r="P76" s="874"/>
    </row>
    <row r="77" spans="1:16" ht="14.4" customHeight="1" x14ac:dyDescent="0.3">
      <c r="A77" s="350"/>
      <c r="B77" s="350"/>
      <c r="C77" s="872"/>
      <c r="D77" s="876"/>
      <c r="E77" s="879"/>
      <c r="F77" s="881"/>
      <c r="G77" s="883"/>
      <c r="H77" s="879"/>
      <c r="I77" s="879"/>
      <c r="J77" s="879"/>
      <c r="K77" s="881"/>
      <c r="L77" s="891"/>
      <c r="M77" s="892"/>
      <c r="N77" s="874"/>
      <c r="O77" s="874"/>
      <c r="P77" s="874"/>
    </row>
    <row r="78" spans="1:16" ht="15" customHeight="1" x14ac:dyDescent="0.3">
      <c r="A78" s="350" t="s">
        <v>86</v>
      </c>
      <c r="B78" s="350" t="s">
        <v>208</v>
      </c>
      <c r="C78" s="472">
        <v>1</v>
      </c>
      <c r="D78" s="366" t="s">
        <v>38</v>
      </c>
      <c r="E78" s="391">
        <v>3</v>
      </c>
      <c r="F78" s="392">
        <f>E78*30</f>
        <v>90</v>
      </c>
      <c r="G78" s="269">
        <f>SUM(H78+I78+J78)</f>
        <v>45</v>
      </c>
      <c r="H78" s="392">
        <v>12</v>
      </c>
      <c r="I78" s="393"/>
      <c r="J78" s="393">
        <v>33</v>
      </c>
      <c r="K78" s="269">
        <f>F78-G78</f>
        <v>45</v>
      </c>
      <c r="L78" s="880">
        <f>G78/15</f>
        <v>3</v>
      </c>
      <c r="M78" s="868"/>
      <c r="N78" s="472" t="s">
        <v>207</v>
      </c>
      <c r="O78" s="356">
        <f>G78/F78*100</f>
        <v>50</v>
      </c>
      <c r="P78" s="357" t="s">
        <v>210</v>
      </c>
    </row>
    <row r="79" spans="1:16" ht="15" customHeight="1" x14ac:dyDescent="0.3">
      <c r="A79" s="350" t="s">
        <v>86</v>
      </c>
      <c r="B79" s="350" t="s">
        <v>208</v>
      </c>
      <c r="C79" s="472">
        <v>2</v>
      </c>
      <c r="D79" s="366" t="s">
        <v>147</v>
      </c>
      <c r="E79" s="391">
        <v>4</v>
      </c>
      <c r="F79" s="392">
        <f t="shared" ref="F79:F81" si="61">E79*30</f>
        <v>120</v>
      </c>
      <c r="G79" s="269">
        <f t="shared" ref="G79:G81" si="62">SUM(H79+I79+J79)</f>
        <v>60</v>
      </c>
      <c r="H79" s="392">
        <v>30</v>
      </c>
      <c r="I79" s="393"/>
      <c r="J79" s="393">
        <v>30</v>
      </c>
      <c r="K79" s="269">
        <f t="shared" ref="K79" si="63">F79-G79</f>
        <v>60</v>
      </c>
      <c r="L79" s="868">
        <f t="shared" ref="L79:L80" si="64">G79/15</f>
        <v>4</v>
      </c>
      <c r="M79" s="868"/>
      <c r="N79" s="472" t="s">
        <v>209</v>
      </c>
      <c r="O79" s="356">
        <f t="shared" ref="O79:O81" si="65">G79/F79*100</f>
        <v>50</v>
      </c>
      <c r="P79" s="357" t="s">
        <v>210</v>
      </c>
    </row>
    <row r="80" spans="1:16" ht="15" customHeight="1" x14ac:dyDescent="0.3">
      <c r="A80" s="350" t="s">
        <v>86</v>
      </c>
      <c r="B80" s="350" t="s">
        <v>208</v>
      </c>
      <c r="C80" s="472">
        <v>3</v>
      </c>
      <c r="D80" s="366" t="s">
        <v>139</v>
      </c>
      <c r="E80" s="353">
        <v>4</v>
      </c>
      <c r="F80" s="354">
        <f t="shared" si="61"/>
        <v>120</v>
      </c>
      <c r="G80" s="21">
        <f t="shared" si="62"/>
        <v>60</v>
      </c>
      <c r="H80" s="354">
        <v>30</v>
      </c>
      <c r="I80" s="355"/>
      <c r="J80" s="355">
        <v>30</v>
      </c>
      <c r="K80" s="21">
        <f>F80-G80</f>
        <v>60</v>
      </c>
      <c r="L80" s="868">
        <f t="shared" si="64"/>
        <v>4</v>
      </c>
      <c r="M80" s="868"/>
      <c r="N80" s="472" t="s">
        <v>209</v>
      </c>
      <c r="O80" s="356">
        <f t="shared" si="65"/>
        <v>50</v>
      </c>
      <c r="P80" s="357" t="s">
        <v>210</v>
      </c>
    </row>
    <row r="81" spans="1:16" ht="30" customHeight="1" x14ac:dyDescent="0.3">
      <c r="A81" s="350" t="s">
        <v>86</v>
      </c>
      <c r="B81" s="350" t="s">
        <v>211</v>
      </c>
      <c r="C81" s="472">
        <v>4</v>
      </c>
      <c r="D81" s="352" t="s">
        <v>266</v>
      </c>
      <c r="E81" s="388">
        <v>4</v>
      </c>
      <c r="F81" s="389">
        <f t="shared" si="61"/>
        <v>120</v>
      </c>
      <c r="G81" s="21">
        <f t="shared" si="62"/>
        <v>46</v>
      </c>
      <c r="H81" s="340"/>
      <c r="I81" s="340"/>
      <c r="J81" s="340">
        <v>46</v>
      </c>
      <c r="K81" s="390">
        <f t="shared" ref="K81" si="66">F81-G81</f>
        <v>74</v>
      </c>
      <c r="L81" s="886">
        <f>G81/15</f>
        <v>3.0666666666666669</v>
      </c>
      <c r="M81" s="880"/>
      <c r="N81" s="472" t="s">
        <v>207</v>
      </c>
      <c r="O81" s="356">
        <f t="shared" si="65"/>
        <v>38.333333333333336</v>
      </c>
      <c r="P81" s="372" t="s">
        <v>210</v>
      </c>
    </row>
    <row r="82" spans="1:16" ht="30" customHeight="1" x14ac:dyDescent="0.3">
      <c r="A82" s="350" t="s">
        <v>86</v>
      </c>
      <c r="B82" s="350" t="s">
        <v>211</v>
      </c>
      <c r="C82" s="472">
        <v>5</v>
      </c>
      <c r="D82" s="352" t="s">
        <v>317</v>
      </c>
      <c r="E82" s="388">
        <v>4</v>
      </c>
      <c r="F82" s="389">
        <f t="shared" ref="F82:F84" si="67">E82*30</f>
        <v>120</v>
      </c>
      <c r="G82" s="389">
        <f>H82+I82+J82</f>
        <v>60</v>
      </c>
      <c r="H82" s="340">
        <v>30</v>
      </c>
      <c r="I82" s="340"/>
      <c r="J82" s="340">
        <v>30</v>
      </c>
      <c r="K82" s="390">
        <f t="shared" ref="K82:K84" si="68">F82-G82</f>
        <v>60</v>
      </c>
      <c r="L82" s="886">
        <f t="shared" ref="L82:L84" si="69">G82/15</f>
        <v>4</v>
      </c>
      <c r="M82" s="880"/>
      <c r="N82" s="472" t="s">
        <v>207</v>
      </c>
      <c r="O82" s="356">
        <f t="shared" ref="O82:O84" si="70">G82/F82*100</f>
        <v>50</v>
      </c>
      <c r="P82" s="372" t="s">
        <v>210</v>
      </c>
    </row>
    <row r="83" spans="1:16" ht="30" customHeight="1" x14ac:dyDescent="0.3">
      <c r="A83" s="350" t="s">
        <v>86</v>
      </c>
      <c r="B83" s="350" t="s">
        <v>211</v>
      </c>
      <c r="C83" s="472">
        <v>6</v>
      </c>
      <c r="D83" s="352" t="s">
        <v>321</v>
      </c>
      <c r="E83" s="388">
        <v>4</v>
      </c>
      <c r="F83" s="389">
        <f t="shared" si="67"/>
        <v>120</v>
      </c>
      <c r="G83" s="389">
        <f>H83+I83+J83</f>
        <v>60</v>
      </c>
      <c r="H83" s="340">
        <v>30</v>
      </c>
      <c r="I83" s="340"/>
      <c r="J83" s="340">
        <v>30</v>
      </c>
      <c r="K83" s="390">
        <f t="shared" si="68"/>
        <v>60</v>
      </c>
      <c r="L83" s="886">
        <f t="shared" si="69"/>
        <v>4</v>
      </c>
      <c r="M83" s="880"/>
      <c r="N83" s="472" t="s">
        <v>209</v>
      </c>
      <c r="O83" s="356">
        <f t="shared" si="70"/>
        <v>50</v>
      </c>
      <c r="P83" s="372" t="s">
        <v>210</v>
      </c>
    </row>
    <row r="84" spans="1:16" ht="45" customHeight="1" x14ac:dyDescent="0.3">
      <c r="A84" s="350" t="s">
        <v>86</v>
      </c>
      <c r="B84" s="350" t="s">
        <v>211</v>
      </c>
      <c r="C84" s="472">
        <v>7</v>
      </c>
      <c r="D84" s="352" t="s">
        <v>325</v>
      </c>
      <c r="E84" s="388">
        <v>4</v>
      </c>
      <c r="F84" s="389">
        <f t="shared" si="67"/>
        <v>120</v>
      </c>
      <c r="G84" s="389">
        <f>H84+I84+J84</f>
        <v>60</v>
      </c>
      <c r="H84" s="340">
        <v>30</v>
      </c>
      <c r="I84" s="340"/>
      <c r="J84" s="340">
        <v>30</v>
      </c>
      <c r="K84" s="390">
        <f t="shared" si="68"/>
        <v>60</v>
      </c>
      <c r="L84" s="886">
        <f t="shared" si="69"/>
        <v>4</v>
      </c>
      <c r="M84" s="880"/>
      <c r="N84" s="472" t="s">
        <v>207</v>
      </c>
      <c r="O84" s="356">
        <f t="shared" si="70"/>
        <v>50</v>
      </c>
      <c r="P84" s="372" t="s">
        <v>210</v>
      </c>
    </row>
    <row r="85" spans="1:16" ht="15" customHeight="1" x14ac:dyDescent="0.3">
      <c r="A85" s="350"/>
      <c r="B85" s="350"/>
      <c r="C85" s="305"/>
      <c r="D85" s="367" t="s">
        <v>14</v>
      </c>
      <c r="E85" s="395">
        <f>SUM(E78:E84)</f>
        <v>27</v>
      </c>
      <c r="F85" s="368">
        <f t="shared" ref="F85:K85" si="71">SUM(F78:F84)</f>
        <v>810</v>
      </c>
      <c r="G85" s="368">
        <f t="shared" si="71"/>
        <v>391</v>
      </c>
      <c r="H85" s="368">
        <f t="shared" si="71"/>
        <v>162</v>
      </c>
      <c r="I85" s="368">
        <f t="shared" si="71"/>
        <v>0</v>
      </c>
      <c r="J85" s="368">
        <f t="shared" si="71"/>
        <v>229</v>
      </c>
      <c r="K85" s="368">
        <f t="shared" si="71"/>
        <v>419</v>
      </c>
      <c r="L85" s="869">
        <f>SUM(L78:M84)</f>
        <v>26.066666666666666</v>
      </c>
      <c r="M85" s="870"/>
      <c r="N85" s="360">
        <f ca="1">SUM(N48:N80)</f>
        <v>0</v>
      </c>
      <c r="O85" s="360"/>
      <c r="P85" s="369"/>
    </row>
    <row r="86" spans="1:16" ht="15" customHeight="1" x14ac:dyDescent="0.3">
      <c r="A86" s="350"/>
      <c r="B86" s="350"/>
      <c r="C86" s="350"/>
      <c r="D86" s="361" t="s">
        <v>212</v>
      </c>
      <c r="E86" s="362">
        <f>30-E85</f>
        <v>3</v>
      </c>
      <c r="F86" s="364"/>
      <c r="G86" s="364"/>
      <c r="H86" s="364"/>
      <c r="I86" s="364"/>
      <c r="J86" s="364"/>
      <c r="K86" s="364"/>
      <c r="L86" s="364"/>
      <c r="M86" s="364"/>
      <c r="N86" s="364"/>
      <c r="O86" s="364"/>
      <c r="P86" s="365"/>
    </row>
    <row r="87" spans="1:16" ht="14.4" customHeight="1" x14ac:dyDescent="0.3">
      <c r="A87" s="350"/>
      <c r="B87" s="350"/>
      <c r="C87" s="871" t="s">
        <v>218</v>
      </c>
      <c r="D87" s="871"/>
      <c r="E87" s="871"/>
      <c r="F87" s="871"/>
      <c r="G87" s="871"/>
      <c r="H87" s="871"/>
      <c r="I87" s="871"/>
      <c r="J87" s="871"/>
      <c r="K87" s="871"/>
      <c r="L87" s="871"/>
      <c r="M87" s="871"/>
      <c r="N87" s="871"/>
      <c r="O87" s="871"/>
      <c r="P87" s="871"/>
    </row>
    <row r="88" spans="1:16" ht="14.4" customHeight="1" x14ac:dyDescent="0.3">
      <c r="A88" s="350"/>
      <c r="B88" s="350"/>
      <c r="C88" s="872" t="s">
        <v>0</v>
      </c>
      <c r="D88" s="876" t="s">
        <v>194</v>
      </c>
      <c r="E88" s="874" t="s">
        <v>195</v>
      </c>
      <c r="F88" s="877" t="s">
        <v>196</v>
      </c>
      <c r="G88" s="877"/>
      <c r="H88" s="877"/>
      <c r="I88" s="877"/>
      <c r="J88" s="877"/>
      <c r="K88" s="875"/>
      <c r="L88" s="899" t="s">
        <v>197</v>
      </c>
      <c r="M88" s="900"/>
      <c r="N88" s="874" t="s">
        <v>198</v>
      </c>
      <c r="O88" s="874" t="s">
        <v>199</v>
      </c>
      <c r="P88" s="874" t="s">
        <v>200</v>
      </c>
    </row>
    <row r="89" spans="1:16" ht="14.4" customHeight="1" x14ac:dyDescent="0.3">
      <c r="A89" s="350"/>
      <c r="B89" s="350"/>
      <c r="C89" s="872"/>
      <c r="D89" s="876"/>
      <c r="E89" s="874"/>
      <c r="F89" s="874" t="s">
        <v>9</v>
      </c>
      <c r="G89" s="873" t="s">
        <v>201</v>
      </c>
      <c r="H89" s="873"/>
      <c r="I89" s="873"/>
      <c r="J89" s="873"/>
      <c r="K89" s="874" t="s">
        <v>202</v>
      </c>
      <c r="L89" s="901"/>
      <c r="M89" s="902"/>
      <c r="N89" s="874"/>
      <c r="O89" s="874"/>
      <c r="P89" s="874"/>
    </row>
    <row r="90" spans="1:16" ht="14.4" customHeight="1" x14ac:dyDescent="0.3">
      <c r="A90" s="350"/>
      <c r="B90" s="350"/>
      <c r="C90" s="872"/>
      <c r="D90" s="876"/>
      <c r="E90" s="874"/>
      <c r="F90" s="875"/>
      <c r="G90" s="874" t="s">
        <v>203</v>
      </c>
      <c r="H90" s="877" t="s">
        <v>204</v>
      </c>
      <c r="I90" s="875"/>
      <c r="J90" s="875"/>
      <c r="K90" s="875"/>
      <c r="L90" s="901"/>
      <c r="M90" s="902"/>
      <c r="N90" s="874"/>
      <c r="O90" s="874"/>
      <c r="P90" s="874"/>
    </row>
    <row r="91" spans="1:16" ht="14.4" customHeight="1" x14ac:dyDescent="0.3">
      <c r="A91" s="350"/>
      <c r="B91" s="350"/>
      <c r="C91" s="872"/>
      <c r="D91" s="876"/>
      <c r="E91" s="874"/>
      <c r="F91" s="875"/>
      <c r="G91" s="882"/>
      <c r="H91" s="874" t="s">
        <v>15</v>
      </c>
      <c r="I91" s="874" t="s">
        <v>205</v>
      </c>
      <c r="J91" s="874" t="s">
        <v>206</v>
      </c>
      <c r="K91" s="875"/>
      <c r="L91" s="901"/>
      <c r="M91" s="902"/>
      <c r="N91" s="874"/>
      <c r="O91" s="874"/>
      <c r="P91" s="874"/>
    </row>
    <row r="92" spans="1:16" ht="28.05" customHeight="1" x14ac:dyDescent="0.3">
      <c r="A92" s="350"/>
      <c r="B92" s="350"/>
      <c r="C92" s="872"/>
      <c r="D92" s="876"/>
      <c r="E92" s="874"/>
      <c r="F92" s="875"/>
      <c r="G92" s="882"/>
      <c r="H92" s="874"/>
      <c r="I92" s="874"/>
      <c r="J92" s="874"/>
      <c r="K92" s="875"/>
      <c r="L92" s="901"/>
      <c r="M92" s="902"/>
      <c r="N92" s="874"/>
      <c r="O92" s="874"/>
      <c r="P92" s="874"/>
    </row>
    <row r="93" spans="1:16" ht="14.4" customHeight="1" x14ac:dyDescent="0.3">
      <c r="A93" s="350"/>
      <c r="B93" s="350"/>
      <c r="C93" s="872"/>
      <c r="D93" s="876"/>
      <c r="E93" s="874"/>
      <c r="F93" s="875"/>
      <c r="G93" s="882"/>
      <c r="H93" s="874"/>
      <c r="I93" s="874"/>
      <c r="J93" s="874"/>
      <c r="K93" s="875"/>
      <c r="L93" s="901"/>
      <c r="M93" s="902"/>
      <c r="N93" s="874"/>
      <c r="O93" s="874"/>
      <c r="P93" s="874"/>
    </row>
    <row r="94" spans="1:16" ht="14.4" customHeight="1" x14ac:dyDescent="0.3">
      <c r="A94" s="350"/>
      <c r="B94" s="350"/>
      <c r="C94" s="872"/>
      <c r="D94" s="878"/>
      <c r="E94" s="879"/>
      <c r="F94" s="881"/>
      <c r="G94" s="883"/>
      <c r="H94" s="879"/>
      <c r="I94" s="879"/>
      <c r="J94" s="879"/>
      <c r="K94" s="881"/>
      <c r="L94" s="903"/>
      <c r="M94" s="904"/>
      <c r="N94" s="879"/>
      <c r="O94" s="879"/>
      <c r="P94" s="879"/>
    </row>
    <row r="95" spans="1:16" ht="15" customHeight="1" x14ac:dyDescent="0.3">
      <c r="A95" s="350" t="s">
        <v>207</v>
      </c>
      <c r="B95" s="350" t="s">
        <v>208</v>
      </c>
      <c r="C95" s="472">
        <v>1</v>
      </c>
      <c r="D95" s="352" t="s">
        <v>257</v>
      </c>
      <c r="E95" s="391">
        <v>2</v>
      </c>
      <c r="F95" s="87">
        <f t="shared" ref="F95" si="72">E95*30</f>
        <v>60</v>
      </c>
      <c r="G95" s="269">
        <f>SUM(H95+I95+J95)</f>
        <v>34</v>
      </c>
      <c r="H95" s="87"/>
      <c r="I95" s="87"/>
      <c r="J95" s="87">
        <v>34</v>
      </c>
      <c r="K95" s="269">
        <f t="shared" ref="K95" si="73">F95-G95</f>
        <v>26</v>
      </c>
      <c r="L95" s="886">
        <f t="shared" ref="L95" si="74">G95/17</f>
        <v>2</v>
      </c>
      <c r="M95" s="880"/>
      <c r="N95" s="472" t="s">
        <v>207</v>
      </c>
      <c r="O95" s="356">
        <f t="shared" ref="O95" si="75">G95/F95*100</f>
        <v>56.666666666666664</v>
      </c>
      <c r="P95" s="357" t="s">
        <v>341</v>
      </c>
    </row>
    <row r="96" spans="1:16" ht="14.55" customHeight="1" x14ac:dyDescent="0.3">
      <c r="A96" s="350" t="s">
        <v>86</v>
      </c>
      <c r="B96" s="350" t="s">
        <v>208</v>
      </c>
      <c r="C96" s="472">
        <v>2</v>
      </c>
      <c r="D96" s="366" t="s">
        <v>144</v>
      </c>
      <c r="E96" s="391">
        <v>3</v>
      </c>
      <c r="F96" s="392">
        <f>E96*30</f>
        <v>90</v>
      </c>
      <c r="G96" s="269">
        <f t="shared" ref="G96:G97" si="76">SUM(H96+I96+J96)</f>
        <v>34</v>
      </c>
      <c r="H96" s="392">
        <v>18</v>
      </c>
      <c r="I96" s="393"/>
      <c r="J96" s="393">
        <v>16</v>
      </c>
      <c r="K96" s="269">
        <f>F96-G96</f>
        <v>56</v>
      </c>
      <c r="L96" s="880">
        <f>G96/17</f>
        <v>2</v>
      </c>
      <c r="M96" s="868"/>
      <c r="N96" s="472" t="s">
        <v>207</v>
      </c>
      <c r="O96" s="356">
        <f>G96/F96*100</f>
        <v>37.777777777777779</v>
      </c>
      <c r="P96" s="357" t="s">
        <v>210</v>
      </c>
    </row>
    <row r="97" spans="1:16" s="569" customFormat="1" ht="15.75" customHeight="1" x14ac:dyDescent="0.3">
      <c r="A97" s="350" t="s">
        <v>86</v>
      </c>
      <c r="B97" s="350" t="s">
        <v>208</v>
      </c>
      <c r="C97" s="472">
        <v>3</v>
      </c>
      <c r="D97" s="366" t="s">
        <v>140</v>
      </c>
      <c r="E97" s="391">
        <v>4</v>
      </c>
      <c r="F97" s="392">
        <f t="shared" ref="F97" si="77">E97*30</f>
        <v>120</v>
      </c>
      <c r="G97" s="269">
        <f t="shared" si="76"/>
        <v>52</v>
      </c>
      <c r="H97" s="392">
        <v>26</v>
      </c>
      <c r="I97" s="393"/>
      <c r="J97" s="393">
        <v>26</v>
      </c>
      <c r="K97" s="269">
        <f t="shared" ref="K97" si="78">F97-G97</f>
        <v>68</v>
      </c>
      <c r="L97" s="886">
        <f t="shared" ref="L97" si="79">G97/17</f>
        <v>3.0588235294117645</v>
      </c>
      <c r="M97" s="880"/>
      <c r="N97" s="472" t="s">
        <v>209</v>
      </c>
      <c r="O97" s="356">
        <f t="shared" ref="O97" si="80">G97/F97*100</f>
        <v>43.333333333333336</v>
      </c>
      <c r="P97" s="357" t="s">
        <v>210</v>
      </c>
    </row>
    <row r="98" spans="1:16" ht="14.55" customHeight="1" x14ac:dyDescent="0.3">
      <c r="A98" s="350" t="s">
        <v>86</v>
      </c>
      <c r="B98" s="350" t="s">
        <v>208</v>
      </c>
      <c r="C98" s="472">
        <v>4</v>
      </c>
      <c r="D98" s="366" t="s">
        <v>48</v>
      </c>
      <c r="E98" s="391">
        <v>4</v>
      </c>
      <c r="F98" s="392">
        <f>E98*30</f>
        <v>120</v>
      </c>
      <c r="G98" s="269">
        <f>SUM(H98+I98+J98)</f>
        <v>52</v>
      </c>
      <c r="H98" s="392">
        <v>26</v>
      </c>
      <c r="I98" s="393"/>
      <c r="J98" s="393">
        <v>26</v>
      </c>
      <c r="K98" s="269">
        <f t="shared" ref="K98:K99" si="81">F98-G98</f>
        <v>68</v>
      </c>
      <c r="L98" s="886">
        <f t="shared" ref="L98:L99" si="82">G98/17</f>
        <v>3.0588235294117645</v>
      </c>
      <c r="M98" s="880"/>
      <c r="N98" s="472" t="s">
        <v>209</v>
      </c>
      <c r="O98" s="356">
        <f>G98/F98*100</f>
        <v>43.333333333333336</v>
      </c>
      <c r="P98" s="357" t="s">
        <v>210</v>
      </c>
    </row>
    <row r="99" spans="1:16" ht="14.55" customHeight="1" x14ac:dyDescent="0.3">
      <c r="A99" s="350" t="s">
        <v>86</v>
      </c>
      <c r="B99" s="350" t="s">
        <v>208</v>
      </c>
      <c r="C99" s="472">
        <v>5</v>
      </c>
      <c r="D99" s="366" t="s">
        <v>146</v>
      </c>
      <c r="E99" s="391">
        <v>3</v>
      </c>
      <c r="F99" s="392">
        <f t="shared" ref="F99" si="83">E99*30</f>
        <v>90</v>
      </c>
      <c r="G99" s="269">
        <f>SUM(H99+I99+J99)</f>
        <v>34</v>
      </c>
      <c r="H99" s="392">
        <v>18</v>
      </c>
      <c r="I99" s="393"/>
      <c r="J99" s="393">
        <v>16</v>
      </c>
      <c r="K99" s="269">
        <f t="shared" si="81"/>
        <v>56</v>
      </c>
      <c r="L99" s="886">
        <f t="shared" si="82"/>
        <v>2</v>
      </c>
      <c r="M99" s="880"/>
      <c r="N99" s="472" t="s">
        <v>207</v>
      </c>
      <c r="O99" s="356">
        <f t="shared" ref="O99" si="84">G99/F99*100</f>
        <v>37.777777777777779</v>
      </c>
      <c r="P99" s="357" t="s">
        <v>333</v>
      </c>
    </row>
    <row r="100" spans="1:16" ht="15.75" customHeight="1" x14ac:dyDescent="0.3">
      <c r="A100" s="374" t="s">
        <v>86</v>
      </c>
      <c r="B100" s="374" t="s">
        <v>208</v>
      </c>
      <c r="C100" s="472">
        <v>6</v>
      </c>
      <c r="D100" s="352" t="s">
        <v>60</v>
      </c>
      <c r="E100" s="353">
        <v>6</v>
      </c>
      <c r="F100" s="22">
        <f>E100*30</f>
        <v>180</v>
      </c>
      <c r="G100" s="21">
        <f t="shared" ref="G100" si="85">SUM(H100+I100+J100)</f>
        <v>102</v>
      </c>
      <c r="H100" s="354"/>
      <c r="I100" s="355"/>
      <c r="J100" s="355">
        <v>102</v>
      </c>
      <c r="K100" s="21">
        <f>F100-G100</f>
        <v>78</v>
      </c>
      <c r="L100" s="880">
        <f>G100/17</f>
        <v>6</v>
      </c>
      <c r="M100" s="868"/>
      <c r="N100" s="472" t="s">
        <v>296</v>
      </c>
      <c r="O100" s="356">
        <f>G100/F100*100</f>
        <v>56.666666666666664</v>
      </c>
      <c r="P100" s="357" t="s">
        <v>210</v>
      </c>
    </row>
    <row r="101" spans="1:16" ht="15.75" customHeight="1" x14ac:dyDescent="0.3">
      <c r="A101" s="350" t="s">
        <v>86</v>
      </c>
      <c r="B101" s="350" t="s">
        <v>208</v>
      </c>
      <c r="C101" s="472">
        <v>7</v>
      </c>
      <c r="D101" s="366" t="s">
        <v>133</v>
      </c>
      <c r="E101" s="353">
        <v>3</v>
      </c>
      <c r="F101" s="22">
        <f>E101*30</f>
        <v>90</v>
      </c>
      <c r="G101" s="21">
        <f>SUM(H101+I101+J101)</f>
        <v>0</v>
      </c>
      <c r="H101" s="354"/>
      <c r="I101" s="355"/>
      <c r="J101" s="355"/>
      <c r="K101" s="21">
        <f>F101-G101</f>
        <v>90</v>
      </c>
      <c r="L101" s="880"/>
      <c r="M101" s="868"/>
      <c r="N101" s="472" t="s">
        <v>209</v>
      </c>
      <c r="O101" s="356"/>
      <c r="P101" s="372" t="s">
        <v>210</v>
      </c>
    </row>
    <row r="102" spans="1:16" ht="30" customHeight="1" x14ac:dyDescent="0.3">
      <c r="A102" s="350" t="s">
        <v>86</v>
      </c>
      <c r="B102" s="350" t="s">
        <v>211</v>
      </c>
      <c r="C102" s="472">
        <v>8</v>
      </c>
      <c r="D102" s="366" t="s">
        <v>276</v>
      </c>
      <c r="E102" s="388">
        <v>4</v>
      </c>
      <c r="F102" s="389">
        <f>E102*30</f>
        <v>120</v>
      </c>
      <c r="G102" s="389">
        <f>H102+I102+J102</f>
        <v>52</v>
      </c>
      <c r="H102" s="340">
        <v>12</v>
      </c>
      <c r="I102" s="340"/>
      <c r="J102" s="340">
        <v>40</v>
      </c>
      <c r="K102" s="390">
        <f t="shared" ref="K102:K103" si="86">F102-G102</f>
        <v>68</v>
      </c>
      <c r="L102" s="886">
        <f>G102/17</f>
        <v>3.0588235294117645</v>
      </c>
      <c r="M102" s="880"/>
      <c r="N102" s="472" t="s">
        <v>207</v>
      </c>
      <c r="O102" s="356">
        <f>G102/F102*100</f>
        <v>43.333333333333336</v>
      </c>
      <c r="P102" s="372" t="s">
        <v>210</v>
      </c>
    </row>
    <row r="103" spans="1:16" ht="30" customHeight="1" x14ac:dyDescent="0.3">
      <c r="A103" s="350" t="s">
        <v>86</v>
      </c>
      <c r="B103" s="350" t="s">
        <v>211</v>
      </c>
      <c r="C103" s="472">
        <v>9</v>
      </c>
      <c r="D103" s="352" t="s">
        <v>329</v>
      </c>
      <c r="E103" s="431">
        <v>4</v>
      </c>
      <c r="F103" s="389">
        <f t="shared" ref="F103" si="87">E103*30</f>
        <v>120</v>
      </c>
      <c r="G103" s="389">
        <f t="shared" ref="G103" si="88">H103+I103+J103</f>
        <v>52</v>
      </c>
      <c r="H103" s="444">
        <v>26</v>
      </c>
      <c r="I103" s="444"/>
      <c r="J103" s="444">
        <v>26</v>
      </c>
      <c r="K103" s="390">
        <f t="shared" si="86"/>
        <v>68</v>
      </c>
      <c r="L103" s="886">
        <f>G103/17</f>
        <v>3.0588235294117645</v>
      </c>
      <c r="M103" s="880"/>
      <c r="N103" s="472" t="s">
        <v>207</v>
      </c>
      <c r="O103" s="356">
        <f t="shared" ref="O103" si="89">G103/F103*100</f>
        <v>43.333333333333336</v>
      </c>
      <c r="P103" s="372" t="s">
        <v>210</v>
      </c>
    </row>
    <row r="104" spans="1:16" ht="15.75" customHeight="1" x14ac:dyDescent="0.3">
      <c r="A104" s="350"/>
      <c r="B104" s="350"/>
      <c r="C104" s="305"/>
      <c r="D104" s="359" t="s">
        <v>14</v>
      </c>
      <c r="E104" s="395">
        <f t="shared" ref="E104:K104" si="90">SUM(E95:E103)</f>
        <v>33</v>
      </c>
      <c r="F104" s="368">
        <f t="shared" si="90"/>
        <v>990</v>
      </c>
      <c r="G104" s="368">
        <f t="shared" si="90"/>
        <v>412</v>
      </c>
      <c r="H104" s="368">
        <f t="shared" si="90"/>
        <v>126</v>
      </c>
      <c r="I104" s="368">
        <f t="shared" si="90"/>
        <v>0</v>
      </c>
      <c r="J104" s="368">
        <f t="shared" si="90"/>
        <v>286</v>
      </c>
      <c r="K104" s="368">
        <f t="shared" si="90"/>
        <v>578</v>
      </c>
      <c r="L104" s="893">
        <f>SUM(L95:M103)</f>
        <v>24.235294117647058</v>
      </c>
      <c r="M104" s="905"/>
      <c r="N104" s="373"/>
      <c r="O104" s="373"/>
      <c r="P104" s="369"/>
    </row>
    <row r="105" spans="1:16" s="385" customFormat="1" ht="15.75" customHeight="1" x14ac:dyDescent="0.3">
      <c r="A105" s="350"/>
      <c r="B105" s="350"/>
      <c r="C105" s="350"/>
      <c r="D105" s="361" t="s">
        <v>212</v>
      </c>
      <c r="E105" s="362">
        <f>30-E104</f>
        <v>-3</v>
      </c>
      <c r="F105" s="363"/>
      <c r="G105" s="363"/>
      <c r="H105" s="363"/>
      <c r="I105" s="363"/>
      <c r="J105" s="363"/>
      <c r="K105" s="363"/>
      <c r="L105" s="363"/>
      <c r="M105" s="363"/>
      <c r="N105" s="363"/>
      <c r="O105" s="363"/>
      <c r="P105" s="365"/>
    </row>
    <row r="106" spans="1:16" s="385" customFormat="1" ht="15.75" customHeight="1" x14ac:dyDescent="0.3">
      <c r="A106" s="350"/>
      <c r="B106" s="350"/>
      <c r="C106" s="350"/>
      <c r="D106" s="361"/>
      <c r="E106" s="362"/>
      <c r="F106" s="363"/>
      <c r="G106" s="363"/>
      <c r="H106" s="363"/>
      <c r="I106" s="363"/>
      <c r="J106" s="363"/>
      <c r="K106" s="363"/>
      <c r="L106" s="363"/>
      <c r="M106" s="363"/>
      <c r="N106" s="363"/>
      <c r="O106" s="363"/>
      <c r="P106" s="365"/>
    </row>
    <row r="107" spans="1:16" s="385" customFormat="1" ht="15.75" customHeight="1" x14ac:dyDescent="0.3">
      <c r="A107" s="350"/>
      <c r="B107" s="350"/>
      <c r="C107" s="350"/>
      <c r="D107" s="361"/>
      <c r="E107" s="362"/>
      <c r="F107" s="363"/>
      <c r="G107" s="363"/>
      <c r="H107" s="363"/>
      <c r="I107" s="363"/>
      <c r="J107" s="363"/>
      <c r="K107" s="363"/>
      <c r="L107" s="363"/>
      <c r="M107" s="363"/>
      <c r="N107" s="363"/>
      <c r="O107" s="363"/>
      <c r="P107" s="365"/>
    </row>
    <row r="108" spans="1:16" s="385" customFormat="1" ht="15.75" customHeight="1" x14ac:dyDescent="0.3">
      <c r="A108" s="350"/>
      <c r="B108" s="350"/>
      <c r="C108" s="374"/>
      <c r="D108" s="361"/>
      <c r="E108" s="362"/>
      <c r="F108" s="363"/>
      <c r="G108" s="363"/>
      <c r="H108" s="363"/>
      <c r="I108" s="363"/>
      <c r="J108" s="363"/>
      <c r="K108" s="363"/>
      <c r="L108" s="363"/>
      <c r="M108" s="363"/>
      <c r="N108" s="363"/>
      <c r="O108" s="363"/>
      <c r="P108" s="375"/>
    </row>
    <row r="109" spans="1:16" s="385" customFormat="1" ht="15.75" customHeight="1" x14ac:dyDescent="0.3">
      <c r="A109" s="350"/>
      <c r="B109" s="350"/>
      <c r="C109" s="350"/>
      <c r="D109" s="376" t="s">
        <v>14</v>
      </c>
      <c r="E109" s="383">
        <f>E110+E111</f>
        <v>180</v>
      </c>
      <c r="F109" s="377">
        <f>F110+F111</f>
        <v>5400</v>
      </c>
      <c r="G109" s="378">
        <f>F109/F109*100</f>
        <v>100</v>
      </c>
      <c r="H109" s="379"/>
      <c r="I109" s="380"/>
      <c r="J109" s="380"/>
      <c r="K109" s="380"/>
      <c r="L109" s="380"/>
      <c r="M109" s="380"/>
      <c r="N109" s="380"/>
      <c r="O109" s="364"/>
      <c r="P109" s="365"/>
    </row>
    <row r="110" spans="1:16" s="385" customFormat="1" ht="15.75" customHeight="1" x14ac:dyDescent="0.3">
      <c r="A110" s="350"/>
      <c r="B110" s="350" t="s">
        <v>208</v>
      </c>
      <c r="C110" s="350"/>
      <c r="D110" s="376" t="s">
        <v>84</v>
      </c>
      <c r="E110" s="378">
        <f>SUMIF(B9:B104,B110,E9:E104)</f>
        <v>136</v>
      </c>
      <c r="F110" s="350">
        <f>E110*30</f>
        <v>4080</v>
      </c>
      <c r="G110" s="378">
        <f>F110/F109*100</f>
        <v>75.555555555555557</v>
      </c>
      <c r="H110" s="350"/>
      <c r="I110" s="364"/>
      <c r="J110" s="381"/>
      <c r="K110" s="381"/>
      <c r="L110" s="381"/>
      <c r="M110" s="381"/>
      <c r="N110" s="364"/>
      <c r="O110" s="364"/>
      <c r="P110" s="365"/>
    </row>
    <row r="111" spans="1:16" s="385" customFormat="1" ht="14.4" customHeight="1" x14ac:dyDescent="0.3">
      <c r="A111" s="350"/>
      <c r="B111" s="350" t="s">
        <v>211</v>
      </c>
      <c r="C111" s="350"/>
      <c r="D111" s="376" t="s">
        <v>219</v>
      </c>
      <c r="E111" s="382">
        <f>SUMIF(B9:B104,B111,E9:E104)</f>
        <v>44</v>
      </c>
      <c r="F111" s="350">
        <f>E111*30</f>
        <v>1320</v>
      </c>
      <c r="G111" s="378">
        <f>F111/F109*100</f>
        <v>24.444444444444443</v>
      </c>
      <c r="H111" s="350"/>
      <c r="I111" s="364"/>
      <c r="J111" s="364"/>
      <c r="K111" s="364"/>
      <c r="L111" s="364"/>
      <c r="M111" s="381"/>
      <c r="N111" s="381"/>
      <c r="O111" s="364"/>
      <c r="P111" s="365"/>
    </row>
    <row r="112" spans="1:16" ht="14.4" customHeight="1" x14ac:dyDescent="0.3">
      <c r="A112" s="350"/>
      <c r="B112" s="350"/>
      <c r="C112" s="350"/>
      <c r="D112" s="376"/>
      <c r="E112" s="350"/>
      <c r="F112" s="350"/>
      <c r="G112" s="350"/>
      <c r="H112" s="350"/>
      <c r="I112" s="364"/>
      <c r="J112" s="364"/>
      <c r="K112" s="364"/>
      <c r="L112" s="364"/>
      <c r="M112" s="364"/>
      <c r="N112" s="364"/>
      <c r="O112" s="364"/>
      <c r="P112" s="365"/>
    </row>
    <row r="113" spans="1:18" ht="14.4" customHeight="1" x14ac:dyDescent="0.3">
      <c r="A113" s="350"/>
      <c r="B113" s="350"/>
      <c r="C113" s="350"/>
      <c r="D113" s="376" t="s">
        <v>220</v>
      </c>
      <c r="E113" s="383">
        <f>E114+E115</f>
        <v>7</v>
      </c>
      <c r="F113" s="384">
        <f>F114+F115</f>
        <v>210</v>
      </c>
      <c r="G113" s="378">
        <f>F113/F113*100</f>
        <v>100</v>
      </c>
      <c r="H113" s="350"/>
      <c r="I113" s="364"/>
      <c r="J113" s="364"/>
      <c r="K113" s="364"/>
      <c r="L113" s="364"/>
      <c r="M113" s="364"/>
      <c r="N113" s="364"/>
      <c r="O113" s="364"/>
      <c r="P113" s="365"/>
    </row>
    <row r="114" spans="1:18" ht="14.4" customHeight="1" x14ac:dyDescent="0.3">
      <c r="A114" s="350" t="s">
        <v>207</v>
      </c>
      <c r="B114" s="350" t="s">
        <v>208</v>
      </c>
      <c r="C114" s="350"/>
      <c r="D114" s="376" t="s">
        <v>84</v>
      </c>
      <c r="E114" s="378">
        <f>SUMIFS(E$9:E$104,A$9:A$104,A114,B$9:B$104,B114)</f>
        <v>7</v>
      </c>
      <c r="F114" s="350">
        <f>E114*30</f>
        <v>210</v>
      </c>
      <c r="G114" s="378">
        <f>F114/F113*100</f>
        <v>100</v>
      </c>
      <c r="H114" s="350"/>
      <c r="I114" s="364"/>
      <c r="J114" s="364"/>
      <c r="K114" s="364"/>
      <c r="L114" s="364"/>
      <c r="M114" s="364"/>
      <c r="N114" s="364"/>
      <c r="O114" s="364"/>
      <c r="P114" s="365"/>
    </row>
    <row r="115" spans="1:18" ht="14.4" customHeight="1" x14ac:dyDescent="0.3">
      <c r="A115" s="350" t="s">
        <v>207</v>
      </c>
      <c r="B115" s="350" t="s">
        <v>211</v>
      </c>
      <c r="C115" s="350"/>
      <c r="D115" s="376" t="s">
        <v>219</v>
      </c>
      <c r="E115" s="378">
        <f>SUMIFS(E$9:E$104,A$9:A$104,A115,B$9:B$104,B115)</f>
        <v>0</v>
      </c>
      <c r="F115" s="350">
        <f>E115*30</f>
        <v>0</v>
      </c>
      <c r="G115" s="378">
        <f>F115/F113*100</f>
        <v>0</v>
      </c>
      <c r="H115" s="350"/>
      <c r="I115" s="364"/>
      <c r="J115" s="364"/>
      <c r="K115" s="364"/>
      <c r="L115" s="364"/>
      <c r="M115" s="364"/>
      <c r="N115" s="364"/>
      <c r="O115" s="364"/>
      <c r="P115" s="365"/>
    </row>
    <row r="116" spans="1:18" ht="14.4" customHeight="1" x14ac:dyDescent="0.3">
      <c r="A116" s="350"/>
      <c r="B116" s="350"/>
      <c r="C116" s="350"/>
      <c r="D116" s="376"/>
      <c r="E116" s="350"/>
      <c r="F116" s="350"/>
      <c r="G116" s="378"/>
      <c r="H116" s="350"/>
      <c r="I116" s="364"/>
      <c r="J116" s="364"/>
      <c r="K116" s="364"/>
      <c r="L116" s="364"/>
      <c r="M116" s="364"/>
      <c r="N116" s="364"/>
      <c r="O116" s="364"/>
      <c r="P116" s="365"/>
    </row>
    <row r="117" spans="1:18" ht="14.4" customHeight="1" x14ac:dyDescent="0.3">
      <c r="A117" s="350"/>
      <c r="B117" s="350"/>
      <c r="C117" s="350"/>
      <c r="D117" s="376" t="s">
        <v>221</v>
      </c>
      <c r="E117" s="383">
        <f>E118+E119</f>
        <v>173</v>
      </c>
      <c r="F117" s="384">
        <f>F118+F119</f>
        <v>5190</v>
      </c>
      <c r="G117" s="378">
        <f>F117/F117*100</f>
        <v>100</v>
      </c>
      <c r="H117" s="364"/>
      <c r="I117" s="364"/>
      <c r="J117" s="364"/>
      <c r="K117" s="364"/>
      <c r="L117" s="364"/>
      <c r="M117" s="364"/>
      <c r="N117" s="364"/>
      <c r="O117" s="364"/>
      <c r="P117" s="365"/>
    </row>
    <row r="118" spans="1:18" ht="14.4" customHeight="1" x14ac:dyDescent="0.3">
      <c r="A118" s="350" t="s">
        <v>86</v>
      </c>
      <c r="B118" s="350" t="s">
        <v>208</v>
      </c>
      <c r="C118" s="350"/>
      <c r="D118" s="376" t="s">
        <v>84</v>
      </c>
      <c r="E118" s="378">
        <f>SUMIFS(E9:E104,A9:A104,A118,B9:B104,B118)</f>
        <v>129</v>
      </c>
      <c r="F118" s="350">
        <f>E118*30</f>
        <v>3870</v>
      </c>
      <c r="G118" s="364">
        <f>F118/F117*100</f>
        <v>74.566473988439313</v>
      </c>
      <c r="H118" s="364"/>
      <c r="I118" s="364"/>
      <c r="J118" s="364"/>
      <c r="K118" s="364"/>
      <c r="L118" s="364"/>
      <c r="M118" s="364"/>
      <c r="N118" s="364"/>
      <c r="O118" s="364"/>
      <c r="P118" s="365"/>
    </row>
    <row r="119" spans="1:18" ht="14.4" customHeight="1" x14ac:dyDescent="0.3">
      <c r="A119" s="350" t="s">
        <v>86</v>
      </c>
      <c r="B119" s="350" t="s">
        <v>211</v>
      </c>
      <c r="C119" s="350"/>
      <c r="D119" s="376" t="s">
        <v>219</v>
      </c>
      <c r="E119" s="378">
        <f>SUMIFS(E9:E104,A9:A104,A119,B9:B104,B119)</f>
        <v>44</v>
      </c>
      <c r="F119" s="350">
        <f>E119*30</f>
        <v>1320</v>
      </c>
      <c r="G119" s="364">
        <f>F119/F117*100</f>
        <v>25.433526011560691</v>
      </c>
      <c r="H119" s="364"/>
      <c r="I119" s="364"/>
      <c r="J119" s="364"/>
      <c r="K119" s="364"/>
      <c r="L119" s="364"/>
      <c r="M119" s="364"/>
      <c r="N119" s="364"/>
      <c r="O119" s="364"/>
      <c r="P119" s="365"/>
      <c r="Q119" s="350"/>
      <c r="R119" s="350"/>
    </row>
    <row r="120" spans="1:18" ht="14.4" customHeight="1" x14ac:dyDescent="0.3">
      <c r="A120" s="350"/>
      <c r="B120" s="350"/>
      <c r="C120" s="350"/>
      <c r="D120" s="376"/>
      <c r="E120" s="378"/>
      <c r="F120" s="350"/>
      <c r="G120" s="364"/>
      <c r="H120" s="364"/>
      <c r="I120" s="364"/>
      <c r="J120" s="364"/>
      <c r="K120" s="364"/>
      <c r="L120" s="364"/>
      <c r="M120" s="364"/>
      <c r="N120" s="364"/>
      <c r="O120" s="364"/>
      <c r="P120" s="365"/>
      <c r="Q120" s="350"/>
      <c r="R120" s="350"/>
    </row>
    <row r="121" spans="1:18" ht="14.4" customHeight="1" x14ac:dyDescent="0.3">
      <c r="A121" s="350"/>
      <c r="B121" s="350"/>
      <c r="C121" s="871" t="s">
        <v>227</v>
      </c>
      <c r="D121" s="871"/>
      <c r="E121" s="871"/>
      <c r="F121" s="871"/>
      <c r="G121" s="871"/>
      <c r="H121" s="871"/>
      <c r="I121" s="871"/>
      <c r="J121" s="871"/>
      <c r="K121" s="871"/>
      <c r="L121" s="871"/>
      <c r="M121" s="871"/>
      <c r="N121" s="871"/>
      <c r="O121" s="871"/>
      <c r="P121" s="871"/>
      <c r="Q121" s="350"/>
      <c r="R121" s="350"/>
    </row>
    <row r="122" spans="1:18" ht="14.4" customHeight="1" x14ac:dyDescent="0.3">
      <c r="A122" s="350"/>
      <c r="B122" s="350"/>
      <c r="C122" s="872" t="s">
        <v>0</v>
      </c>
      <c r="D122" s="876" t="s">
        <v>194</v>
      </c>
      <c r="E122" s="874" t="s">
        <v>195</v>
      </c>
      <c r="F122" s="877" t="s">
        <v>196</v>
      </c>
      <c r="G122" s="877"/>
      <c r="H122" s="877"/>
      <c r="I122" s="877"/>
      <c r="J122" s="877"/>
      <c r="K122" s="875"/>
      <c r="L122" s="874" t="s">
        <v>197</v>
      </c>
      <c r="M122" s="874"/>
      <c r="N122" s="874" t="s">
        <v>198</v>
      </c>
      <c r="O122" s="874" t="s">
        <v>199</v>
      </c>
      <c r="P122" s="874" t="s">
        <v>200</v>
      </c>
      <c r="Q122" s="350"/>
      <c r="R122" s="350"/>
    </row>
    <row r="123" spans="1:18" ht="14.4" customHeight="1" x14ac:dyDescent="0.3">
      <c r="A123" s="350"/>
      <c r="B123" s="350"/>
      <c r="C123" s="872"/>
      <c r="D123" s="876"/>
      <c r="E123" s="874"/>
      <c r="F123" s="874" t="s">
        <v>9</v>
      </c>
      <c r="G123" s="873" t="s">
        <v>201</v>
      </c>
      <c r="H123" s="873"/>
      <c r="I123" s="873"/>
      <c r="J123" s="873"/>
      <c r="K123" s="874" t="s">
        <v>202</v>
      </c>
      <c r="L123" s="874"/>
      <c r="M123" s="874"/>
      <c r="N123" s="874"/>
      <c r="O123" s="874"/>
      <c r="P123" s="874"/>
      <c r="Q123" s="350"/>
      <c r="R123" s="350"/>
    </row>
    <row r="124" spans="1:18" ht="14.4" customHeight="1" x14ac:dyDescent="0.3">
      <c r="A124" s="350"/>
      <c r="B124" s="350"/>
      <c r="C124" s="872"/>
      <c r="D124" s="876"/>
      <c r="E124" s="874"/>
      <c r="F124" s="875"/>
      <c r="G124" s="874" t="s">
        <v>203</v>
      </c>
      <c r="H124" s="877" t="s">
        <v>204</v>
      </c>
      <c r="I124" s="875"/>
      <c r="J124" s="875"/>
      <c r="K124" s="875"/>
      <c r="L124" s="874"/>
      <c r="M124" s="874"/>
      <c r="N124" s="874"/>
      <c r="O124" s="874"/>
      <c r="P124" s="874"/>
      <c r="Q124" s="350"/>
      <c r="R124" s="350"/>
    </row>
    <row r="125" spans="1:18" ht="14.4" customHeight="1" x14ac:dyDescent="0.3">
      <c r="A125" s="350"/>
      <c r="B125" s="350"/>
      <c r="C125" s="872"/>
      <c r="D125" s="876"/>
      <c r="E125" s="874"/>
      <c r="F125" s="875"/>
      <c r="G125" s="882"/>
      <c r="H125" s="874" t="s">
        <v>15</v>
      </c>
      <c r="I125" s="874" t="s">
        <v>205</v>
      </c>
      <c r="J125" s="874" t="s">
        <v>206</v>
      </c>
      <c r="K125" s="875"/>
      <c r="L125" s="874"/>
      <c r="M125" s="874"/>
      <c r="N125" s="874"/>
      <c r="O125" s="874"/>
      <c r="P125" s="874"/>
      <c r="Q125" s="350"/>
      <c r="R125" s="350"/>
    </row>
    <row r="126" spans="1:18" ht="14.4" customHeight="1" x14ac:dyDescent="0.3">
      <c r="A126" s="350"/>
      <c r="B126" s="350"/>
      <c r="C126" s="872"/>
      <c r="D126" s="876"/>
      <c r="E126" s="874"/>
      <c r="F126" s="875"/>
      <c r="G126" s="882"/>
      <c r="H126" s="874"/>
      <c r="I126" s="874"/>
      <c r="J126" s="874"/>
      <c r="K126" s="875"/>
      <c r="L126" s="874"/>
      <c r="M126" s="874"/>
      <c r="N126" s="874"/>
      <c r="O126" s="874"/>
      <c r="P126" s="874"/>
      <c r="Q126" s="350"/>
      <c r="R126" s="350"/>
    </row>
    <row r="127" spans="1:18" ht="14.4" customHeight="1" x14ac:dyDescent="0.3">
      <c r="A127" s="350"/>
      <c r="B127" s="350"/>
      <c r="C127" s="872"/>
      <c r="D127" s="876"/>
      <c r="E127" s="874"/>
      <c r="F127" s="875"/>
      <c r="G127" s="882"/>
      <c r="H127" s="874"/>
      <c r="I127" s="874"/>
      <c r="J127" s="874"/>
      <c r="K127" s="875"/>
      <c r="L127" s="874"/>
      <c r="M127" s="874"/>
      <c r="N127" s="874"/>
      <c r="O127" s="874"/>
      <c r="P127" s="874"/>
      <c r="Q127" s="350"/>
      <c r="R127" s="350"/>
    </row>
    <row r="128" spans="1:18" ht="14.4" customHeight="1" x14ac:dyDescent="0.3">
      <c r="A128" s="350"/>
      <c r="B128" s="350"/>
      <c r="C128" s="872"/>
      <c r="D128" s="876"/>
      <c r="E128" s="874"/>
      <c r="F128" s="875"/>
      <c r="G128" s="882"/>
      <c r="H128" s="874"/>
      <c r="I128" s="874"/>
      <c r="J128" s="874"/>
      <c r="K128" s="875"/>
      <c r="L128" s="874"/>
      <c r="M128" s="874"/>
      <c r="N128" s="874"/>
      <c r="O128" s="874"/>
      <c r="P128" s="874"/>
      <c r="Q128" s="350"/>
      <c r="R128" s="350"/>
    </row>
    <row r="129" spans="1:18" ht="14.4" customHeight="1" x14ac:dyDescent="0.3">
      <c r="A129" s="350" t="s">
        <v>207</v>
      </c>
      <c r="B129" s="350" t="s">
        <v>208</v>
      </c>
      <c r="C129" s="472">
        <v>1</v>
      </c>
      <c r="D129" s="352" t="s">
        <v>222</v>
      </c>
      <c r="E129" s="353">
        <v>5</v>
      </c>
      <c r="F129" s="22">
        <f>E129*30</f>
        <v>150</v>
      </c>
      <c r="G129" s="21"/>
      <c r="H129" s="22"/>
      <c r="I129" s="22"/>
      <c r="J129" s="22"/>
      <c r="K129" s="21"/>
      <c r="L129" s="868"/>
      <c r="M129" s="868"/>
      <c r="N129" s="472"/>
      <c r="O129" s="356"/>
      <c r="P129" s="357"/>
      <c r="Q129" s="350"/>
      <c r="R129" s="350"/>
    </row>
    <row r="130" spans="1:18" ht="14.4" customHeight="1" x14ac:dyDescent="0.3">
      <c r="A130" s="350" t="s">
        <v>207</v>
      </c>
      <c r="B130" s="350" t="s">
        <v>208</v>
      </c>
      <c r="C130" s="472">
        <v>2</v>
      </c>
      <c r="D130" s="352" t="s">
        <v>257</v>
      </c>
      <c r="E130" s="353">
        <v>4</v>
      </c>
      <c r="F130" s="22">
        <f>E130*30</f>
        <v>120</v>
      </c>
      <c r="G130" s="21">
        <f>SUM(H130:J130)</f>
        <v>0</v>
      </c>
      <c r="H130" s="22"/>
      <c r="I130" s="22"/>
      <c r="J130" s="22"/>
      <c r="K130" s="21"/>
      <c r="L130" s="868"/>
      <c r="M130" s="868"/>
      <c r="N130" s="472"/>
      <c r="O130" s="356"/>
      <c r="P130" s="357"/>
      <c r="Q130" s="350"/>
      <c r="R130" s="350"/>
    </row>
    <row r="131" spans="1:18" ht="14.4" customHeight="1" x14ac:dyDescent="0.3">
      <c r="A131" s="350" t="s">
        <v>207</v>
      </c>
      <c r="B131" s="350" t="s">
        <v>208</v>
      </c>
      <c r="C131" s="477">
        <v>3</v>
      </c>
      <c r="D131" s="352" t="s">
        <v>267</v>
      </c>
      <c r="E131" s="353">
        <v>3</v>
      </c>
      <c r="F131" s="22">
        <f t="shared" ref="F131" si="91">E131*30</f>
        <v>90</v>
      </c>
      <c r="G131" s="21"/>
      <c r="H131" s="21"/>
      <c r="I131" s="21"/>
      <c r="J131" s="21"/>
      <c r="K131" s="21"/>
      <c r="L131" s="868"/>
      <c r="M131" s="868"/>
      <c r="N131" s="472"/>
      <c r="O131" s="356"/>
      <c r="P131" s="357"/>
      <c r="Q131" s="350"/>
      <c r="R131" s="350"/>
    </row>
    <row r="132" spans="1:18" ht="14.55" customHeight="1" x14ac:dyDescent="0.3">
      <c r="A132" s="350" t="s">
        <v>207</v>
      </c>
      <c r="B132" s="350" t="s">
        <v>208</v>
      </c>
      <c r="C132" s="477">
        <v>4</v>
      </c>
      <c r="D132" s="366" t="s">
        <v>214</v>
      </c>
      <c r="E132" s="391">
        <v>3</v>
      </c>
      <c r="F132" s="392">
        <f>E132*30</f>
        <v>90</v>
      </c>
      <c r="G132" s="269"/>
      <c r="H132" s="392"/>
      <c r="I132" s="393"/>
      <c r="J132" s="393"/>
      <c r="K132" s="269"/>
      <c r="L132" s="868"/>
      <c r="M132" s="868"/>
      <c r="N132" s="472"/>
      <c r="O132" s="356"/>
      <c r="P132" s="357"/>
    </row>
    <row r="133" spans="1:18" ht="14.4" customHeight="1" x14ac:dyDescent="0.3">
      <c r="A133" s="350" t="s">
        <v>207</v>
      </c>
      <c r="B133" s="350" t="s">
        <v>208</v>
      </c>
      <c r="C133" s="477">
        <v>5</v>
      </c>
      <c r="D133" s="352" t="s">
        <v>268</v>
      </c>
      <c r="E133" s="353">
        <v>3</v>
      </c>
      <c r="F133" s="22">
        <f t="shared" ref="F133" si="92">E133*30</f>
        <v>90</v>
      </c>
      <c r="G133" s="21"/>
      <c r="H133" s="21"/>
      <c r="I133" s="21"/>
      <c r="J133" s="21"/>
      <c r="K133" s="21"/>
      <c r="L133" s="868"/>
      <c r="M133" s="868"/>
      <c r="N133" s="472"/>
      <c r="O133" s="356"/>
      <c r="P133" s="357"/>
      <c r="Q133" s="350"/>
      <c r="R133" s="350"/>
    </row>
    <row r="134" spans="1:18" ht="14.4" customHeight="1" x14ac:dyDescent="0.3">
      <c r="A134" s="350" t="s">
        <v>207</v>
      </c>
      <c r="B134" s="350" t="s">
        <v>208</v>
      </c>
      <c r="C134" s="477">
        <v>6</v>
      </c>
      <c r="D134" s="352" t="s">
        <v>223</v>
      </c>
      <c r="E134" s="353">
        <v>3</v>
      </c>
      <c r="F134" s="22">
        <f t="shared" ref="F134:F142" si="93">E134*30</f>
        <v>90</v>
      </c>
      <c r="G134" s="21"/>
      <c r="H134" s="22"/>
      <c r="I134" s="22"/>
      <c r="J134" s="22"/>
      <c r="K134" s="21"/>
      <c r="L134" s="868"/>
      <c r="M134" s="868"/>
      <c r="N134" s="472"/>
      <c r="O134" s="356"/>
      <c r="P134" s="357"/>
      <c r="Q134" s="350"/>
      <c r="R134" s="350"/>
    </row>
    <row r="135" spans="1:18" ht="14.4" customHeight="1" x14ac:dyDescent="0.3">
      <c r="A135" s="350" t="s">
        <v>207</v>
      </c>
      <c r="B135" s="350" t="s">
        <v>208</v>
      </c>
      <c r="C135" s="477">
        <v>7</v>
      </c>
      <c r="D135" s="352" t="s">
        <v>224</v>
      </c>
      <c r="E135" s="353">
        <v>3</v>
      </c>
      <c r="F135" s="22">
        <f t="shared" si="93"/>
        <v>90</v>
      </c>
      <c r="G135" s="21"/>
      <c r="H135" s="398"/>
      <c r="I135" s="398"/>
      <c r="J135" s="398"/>
      <c r="K135" s="21"/>
      <c r="L135" s="868"/>
      <c r="M135" s="868"/>
      <c r="N135" s="472"/>
      <c r="O135" s="356"/>
      <c r="P135" s="357"/>
      <c r="Q135" s="350"/>
      <c r="R135" s="350"/>
    </row>
    <row r="136" spans="1:18" ht="14.4" customHeight="1" x14ac:dyDescent="0.3">
      <c r="A136" s="350" t="s">
        <v>86</v>
      </c>
      <c r="B136" s="350" t="s">
        <v>208</v>
      </c>
      <c r="C136" s="477">
        <v>8</v>
      </c>
      <c r="D136" s="366" t="s">
        <v>269</v>
      </c>
      <c r="E136" s="353">
        <v>5</v>
      </c>
      <c r="F136" s="22">
        <f t="shared" si="93"/>
        <v>150</v>
      </c>
      <c r="G136" s="21"/>
      <c r="H136" s="398"/>
      <c r="I136" s="398"/>
      <c r="J136" s="398"/>
      <c r="K136" s="21"/>
      <c r="L136" s="868"/>
      <c r="M136" s="868"/>
      <c r="N136" s="472"/>
      <c r="O136" s="356"/>
      <c r="P136" s="357"/>
    </row>
    <row r="137" spans="1:18" s="385" customFormat="1" ht="15.75" customHeight="1" x14ac:dyDescent="0.3">
      <c r="A137" s="350" t="s">
        <v>86</v>
      </c>
      <c r="B137" s="350" t="s">
        <v>208</v>
      </c>
      <c r="C137" s="477">
        <v>9</v>
      </c>
      <c r="D137" s="366" t="s">
        <v>270</v>
      </c>
      <c r="E137" s="353">
        <v>5</v>
      </c>
      <c r="F137" s="22">
        <f t="shared" si="93"/>
        <v>150</v>
      </c>
      <c r="G137" s="21"/>
      <c r="H137" s="398"/>
      <c r="I137" s="398"/>
      <c r="J137" s="398"/>
      <c r="K137" s="21"/>
      <c r="L137" s="868"/>
      <c r="M137" s="868"/>
      <c r="N137" s="472"/>
      <c r="O137" s="356"/>
      <c r="P137" s="357"/>
    </row>
    <row r="138" spans="1:18" s="385" customFormat="1" ht="15.75" customHeight="1" x14ac:dyDescent="0.3">
      <c r="A138" s="350" t="s">
        <v>86</v>
      </c>
      <c r="B138" s="350" t="s">
        <v>208</v>
      </c>
      <c r="C138" s="477">
        <v>10</v>
      </c>
      <c r="D138" s="366" t="s">
        <v>271</v>
      </c>
      <c r="E138" s="353">
        <v>5</v>
      </c>
      <c r="F138" s="22">
        <f t="shared" si="93"/>
        <v>150</v>
      </c>
      <c r="G138" s="354"/>
      <c r="H138" s="22"/>
      <c r="I138" s="22"/>
      <c r="J138" s="22"/>
      <c r="K138" s="21"/>
      <c r="L138" s="868"/>
      <c r="M138" s="868"/>
      <c r="N138" s="477"/>
      <c r="O138" s="356"/>
      <c r="P138" s="357"/>
    </row>
    <row r="139" spans="1:18" ht="15" customHeight="1" x14ac:dyDescent="0.3">
      <c r="A139" s="350" t="s">
        <v>86</v>
      </c>
      <c r="B139" s="350" t="s">
        <v>208</v>
      </c>
      <c r="C139" s="477">
        <v>11</v>
      </c>
      <c r="D139" s="428" t="s">
        <v>238</v>
      </c>
      <c r="E139" s="391">
        <v>5</v>
      </c>
      <c r="F139" s="392">
        <f t="shared" si="93"/>
        <v>150</v>
      </c>
      <c r="G139" s="269"/>
      <c r="H139" s="87"/>
      <c r="I139" s="87"/>
      <c r="J139" s="87"/>
      <c r="K139" s="269"/>
      <c r="L139" s="884"/>
      <c r="M139" s="885"/>
      <c r="N139" s="473"/>
      <c r="O139" s="429"/>
      <c r="P139" s="430"/>
    </row>
    <row r="140" spans="1:18" ht="14.55" customHeight="1" x14ac:dyDescent="0.3">
      <c r="A140" s="350" t="s">
        <v>207</v>
      </c>
      <c r="B140" s="350" t="s">
        <v>211</v>
      </c>
      <c r="C140" s="477">
        <v>12</v>
      </c>
      <c r="D140" s="352" t="s">
        <v>264</v>
      </c>
      <c r="E140" s="353">
        <v>4</v>
      </c>
      <c r="F140" s="22">
        <f t="shared" si="93"/>
        <v>120</v>
      </c>
      <c r="G140" s="21"/>
      <c r="H140" s="22"/>
      <c r="I140" s="22"/>
      <c r="J140" s="22"/>
      <c r="K140" s="21"/>
      <c r="L140" s="868"/>
      <c r="M140" s="868"/>
      <c r="N140" s="472"/>
      <c r="O140" s="356"/>
      <c r="P140" s="357"/>
    </row>
    <row r="141" spans="1:18" ht="30" customHeight="1" x14ac:dyDescent="0.3">
      <c r="A141" s="350" t="s">
        <v>207</v>
      </c>
      <c r="B141" s="350" t="s">
        <v>211</v>
      </c>
      <c r="C141" s="477">
        <v>13</v>
      </c>
      <c r="D141" s="366" t="s">
        <v>225</v>
      </c>
      <c r="E141" s="353">
        <v>4</v>
      </c>
      <c r="F141" s="354">
        <f t="shared" si="93"/>
        <v>120</v>
      </c>
      <c r="G141" s="354"/>
      <c r="H141" s="22"/>
      <c r="I141" s="22"/>
      <c r="J141" s="22"/>
      <c r="K141" s="21"/>
      <c r="L141" s="868"/>
      <c r="M141" s="868"/>
      <c r="N141" s="472"/>
      <c r="O141" s="356"/>
      <c r="P141" s="372"/>
    </row>
    <row r="142" spans="1:18" ht="30" customHeight="1" x14ac:dyDescent="0.3">
      <c r="A142" s="350" t="s">
        <v>207</v>
      </c>
      <c r="B142" s="350" t="s">
        <v>211</v>
      </c>
      <c r="C142" s="477">
        <v>14</v>
      </c>
      <c r="D142" s="366" t="s">
        <v>275</v>
      </c>
      <c r="E142" s="353">
        <v>4</v>
      </c>
      <c r="F142" s="354">
        <f t="shared" si="93"/>
        <v>120</v>
      </c>
      <c r="G142" s="354"/>
      <c r="H142" s="22"/>
      <c r="I142" s="22"/>
      <c r="J142" s="22"/>
      <c r="K142" s="21"/>
      <c r="L142" s="868"/>
      <c r="M142" s="868"/>
      <c r="N142" s="472"/>
      <c r="O142" s="356"/>
      <c r="P142" s="372"/>
    </row>
    <row r="143" spans="1:18" ht="31.2" x14ac:dyDescent="0.3">
      <c r="A143" s="350" t="s">
        <v>86</v>
      </c>
      <c r="B143" s="350" t="s">
        <v>211</v>
      </c>
      <c r="C143" s="477">
        <v>15</v>
      </c>
      <c r="D143" s="352" t="s">
        <v>273</v>
      </c>
      <c r="E143" s="353">
        <v>4</v>
      </c>
      <c r="F143" s="354">
        <f t="shared" ref="F143" si="94">E143*30</f>
        <v>120</v>
      </c>
      <c r="G143" s="354"/>
      <c r="H143" s="22"/>
      <c r="I143" s="22"/>
      <c r="J143" s="22"/>
      <c r="K143" s="21"/>
      <c r="L143" s="868"/>
      <c r="M143" s="868"/>
      <c r="N143" s="472"/>
      <c r="O143" s="356"/>
      <c r="P143" s="372"/>
    </row>
    <row r="144" spans="1:18" ht="15.6" x14ac:dyDescent="0.3">
      <c r="A144" s="350"/>
      <c r="B144" s="350"/>
      <c r="C144" s="396"/>
      <c r="D144" s="359" t="s">
        <v>14</v>
      </c>
      <c r="E144" s="395">
        <f>SUM(E129:E143)</f>
        <v>60</v>
      </c>
      <c r="F144" s="397">
        <f>SUM(F129:F143)</f>
        <v>1800</v>
      </c>
      <c r="G144" s="371">
        <f t="shared" ref="G144:L144" si="95">SUM(G140:G143)</f>
        <v>0</v>
      </c>
      <c r="H144" s="371">
        <f t="shared" si="95"/>
        <v>0</v>
      </c>
      <c r="I144" s="371">
        <f t="shared" si="95"/>
        <v>0</v>
      </c>
      <c r="J144" s="371">
        <f t="shared" si="95"/>
        <v>0</v>
      </c>
      <c r="K144" s="371">
        <f t="shared" si="95"/>
        <v>0</v>
      </c>
      <c r="L144" s="867">
        <f t="shared" si="95"/>
        <v>0</v>
      </c>
      <c r="M144" s="867"/>
      <c r="N144" s="371">
        <f>SUM(N140:N143)</f>
        <v>0</v>
      </c>
      <c r="O144" s="371"/>
      <c r="P144" s="370"/>
    </row>
    <row r="145" spans="1:16" ht="15.6" x14ac:dyDescent="0.3">
      <c r="A145" s="350"/>
      <c r="B145" s="350"/>
      <c r="C145" s="350"/>
      <c r="D145" s="376"/>
      <c r="E145" s="378"/>
      <c r="F145" s="350"/>
      <c r="G145" s="364"/>
      <c r="H145" s="364"/>
      <c r="I145" s="364"/>
      <c r="J145" s="364"/>
      <c r="K145" s="364"/>
      <c r="L145" s="364"/>
      <c r="M145" s="364"/>
      <c r="N145" s="364"/>
      <c r="O145" s="364"/>
      <c r="P145" s="365"/>
    </row>
    <row r="146" spans="1:16" ht="15.6" x14ac:dyDescent="0.3">
      <c r="A146" s="350"/>
      <c r="B146" s="350"/>
      <c r="C146" s="350"/>
      <c r="D146" s="376"/>
      <c r="E146" s="378"/>
      <c r="F146" s="350"/>
      <c r="G146" s="364"/>
      <c r="H146" s="364"/>
      <c r="I146" s="364"/>
      <c r="J146" s="364"/>
      <c r="K146" s="364"/>
      <c r="L146" s="364"/>
      <c r="M146" s="364"/>
      <c r="N146" s="364"/>
      <c r="O146" s="364"/>
      <c r="P146" s="365"/>
    </row>
    <row r="147" spans="1:16" ht="15.6" x14ac:dyDescent="0.3">
      <c r="A147" s="350"/>
      <c r="B147" s="350"/>
      <c r="C147" s="350"/>
      <c r="D147" s="376"/>
      <c r="E147" s="378"/>
      <c r="F147" s="350"/>
      <c r="G147" s="364"/>
      <c r="H147" s="364"/>
      <c r="I147" s="364"/>
      <c r="J147" s="364"/>
      <c r="K147" s="364"/>
      <c r="L147" s="364"/>
      <c r="M147" s="364"/>
      <c r="N147" s="364"/>
      <c r="O147" s="364"/>
      <c r="P147" s="365"/>
    </row>
    <row r="148" spans="1:16" ht="15.6" x14ac:dyDescent="0.3">
      <c r="A148" s="350"/>
      <c r="B148" s="350"/>
      <c r="C148" s="350"/>
      <c r="D148" s="376"/>
      <c r="E148" s="378"/>
      <c r="F148" s="350"/>
      <c r="G148" s="364"/>
      <c r="H148" s="364"/>
      <c r="I148" s="364"/>
      <c r="J148" s="364"/>
      <c r="K148" s="364"/>
      <c r="L148" s="364"/>
      <c r="M148" s="364"/>
      <c r="N148" s="364"/>
      <c r="O148" s="364"/>
      <c r="P148" s="365"/>
    </row>
  </sheetData>
  <mergeCells count="188">
    <mergeCell ref="L14:M14"/>
    <mergeCell ref="L31:M31"/>
    <mergeCell ref="L32:M32"/>
    <mergeCell ref="L29:M29"/>
    <mergeCell ref="L30:M30"/>
    <mergeCell ref="L34:M34"/>
    <mergeCell ref="L142:M142"/>
    <mergeCell ref="L96:M96"/>
    <mergeCell ref="L82:M82"/>
    <mergeCell ref="L84:M84"/>
    <mergeCell ref="L102:M102"/>
    <mergeCell ref="L103:M103"/>
    <mergeCell ref="L28:M28"/>
    <mergeCell ref="L60:M60"/>
    <mergeCell ref="L98:M98"/>
    <mergeCell ref="L99:M99"/>
    <mergeCell ref="L64:M64"/>
    <mergeCell ref="L62:M62"/>
    <mergeCell ref="L63:M63"/>
    <mergeCell ref="L67:M67"/>
    <mergeCell ref="L66:M66"/>
    <mergeCell ref="L78:M78"/>
    <mergeCell ref="L104:M104"/>
    <mergeCell ref="L95:M95"/>
    <mergeCell ref="L61:M61"/>
    <mergeCell ref="L46:M46"/>
    <mergeCell ref="L68:M68"/>
    <mergeCell ref="L27:M27"/>
    <mergeCell ref="L20:M26"/>
    <mergeCell ref="L33:M33"/>
    <mergeCell ref="L54:M59"/>
    <mergeCell ref="L65:M65"/>
    <mergeCell ref="L88:M94"/>
    <mergeCell ref="L49:M49"/>
    <mergeCell ref="L37:M42"/>
    <mergeCell ref="L44:M4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3:M13"/>
    <mergeCell ref="G3:J3"/>
    <mergeCell ref="K3:K8"/>
    <mergeCell ref="G4:G8"/>
    <mergeCell ref="H4:J4"/>
    <mergeCell ref="H5:H8"/>
    <mergeCell ref="I5:I8"/>
    <mergeCell ref="J5:J8"/>
    <mergeCell ref="L12:M12"/>
    <mergeCell ref="L140:M140"/>
    <mergeCell ref="L17:M17"/>
    <mergeCell ref="C19:P19"/>
    <mergeCell ref="C20:C26"/>
    <mergeCell ref="D20:D26"/>
    <mergeCell ref="E20:E26"/>
    <mergeCell ref="F20:K20"/>
    <mergeCell ref="N20:N26"/>
    <mergeCell ref="O20:O26"/>
    <mergeCell ref="P20:P26"/>
    <mergeCell ref="F21:F26"/>
    <mergeCell ref="G21:J21"/>
    <mergeCell ref="K21:K26"/>
    <mergeCell ref="G22:G26"/>
    <mergeCell ref="H22:J22"/>
    <mergeCell ref="H23:H26"/>
    <mergeCell ref="I23:I26"/>
    <mergeCell ref="J23:J26"/>
    <mergeCell ref="L83:M83"/>
    <mergeCell ref="C36:P36"/>
    <mergeCell ref="C37:C42"/>
    <mergeCell ref="D37:D42"/>
    <mergeCell ref="E37:E42"/>
    <mergeCell ref="F37:K37"/>
    <mergeCell ref="N37:N42"/>
    <mergeCell ref="O37:O42"/>
    <mergeCell ref="P37:P42"/>
    <mergeCell ref="F38:F42"/>
    <mergeCell ref="L81:M81"/>
    <mergeCell ref="L45:M45"/>
    <mergeCell ref="L43:M43"/>
    <mergeCell ref="G38:J38"/>
    <mergeCell ref="K38:K42"/>
    <mergeCell ref="G39:G42"/>
    <mergeCell ref="H39:J39"/>
    <mergeCell ref="H40:H42"/>
    <mergeCell ref="I40:I42"/>
    <mergeCell ref="J40:J42"/>
    <mergeCell ref="L51:M51"/>
    <mergeCell ref="C53:P53"/>
    <mergeCell ref="C54:C59"/>
    <mergeCell ref="D54:D59"/>
    <mergeCell ref="E54:E59"/>
    <mergeCell ref="F54:K54"/>
    <mergeCell ref="N54:N59"/>
    <mergeCell ref="O54:O59"/>
    <mergeCell ref="P54:P59"/>
    <mergeCell ref="F55:F59"/>
    <mergeCell ref="C70:P70"/>
    <mergeCell ref="C71:C77"/>
    <mergeCell ref="D71:D77"/>
    <mergeCell ref="E71:E77"/>
    <mergeCell ref="F71:K71"/>
    <mergeCell ref="L71:M77"/>
    <mergeCell ref="N71:N77"/>
    <mergeCell ref="O71:O77"/>
    <mergeCell ref="P71:P77"/>
    <mergeCell ref="F72:F77"/>
    <mergeCell ref="L139:M139"/>
    <mergeCell ref="P88:P94"/>
    <mergeCell ref="F89:F94"/>
    <mergeCell ref="G89:J89"/>
    <mergeCell ref="K89:K94"/>
    <mergeCell ref="G90:G94"/>
    <mergeCell ref="H90:J90"/>
    <mergeCell ref="H91:H94"/>
    <mergeCell ref="I91:I94"/>
    <mergeCell ref="J91:J94"/>
    <mergeCell ref="G124:G128"/>
    <mergeCell ref="H124:J124"/>
    <mergeCell ref="H125:H128"/>
    <mergeCell ref="I125:I128"/>
    <mergeCell ref="J125:J128"/>
    <mergeCell ref="C121:P121"/>
    <mergeCell ref="C122:C128"/>
    <mergeCell ref="L97:M97"/>
    <mergeCell ref="L132:M132"/>
    <mergeCell ref="L100:M100"/>
    <mergeCell ref="L101:M101"/>
    <mergeCell ref="L130:M130"/>
    <mergeCell ref="P122:P128"/>
    <mergeCell ref="F123:F128"/>
    <mergeCell ref="L15:M15"/>
    <mergeCell ref="L79:M79"/>
    <mergeCell ref="L80:M80"/>
    <mergeCell ref="D88:D94"/>
    <mergeCell ref="E88:E94"/>
    <mergeCell ref="F88:K88"/>
    <mergeCell ref="N88:N94"/>
    <mergeCell ref="O88:O94"/>
    <mergeCell ref="L48:M48"/>
    <mergeCell ref="L47:M47"/>
    <mergeCell ref="G55:J55"/>
    <mergeCell ref="K55:K59"/>
    <mergeCell ref="G56:G59"/>
    <mergeCell ref="H56:J56"/>
    <mergeCell ref="H57:H59"/>
    <mergeCell ref="I57:I59"/>
    <mergeCell ref="J57:J59"/>
    <mergeCell ref="G72:J72"/>
    <mergeCell ref="K72:K77"/>
    <mergeCell ref="G73:G77"/>
    <mergeCell ref="H73:J73"/>
    <mergeCell ref="H74:H77"/>
    <mergeCell ref="I74:I77"/>
    <mergeCell ref="J74:J77"/>
    <mergeCell ref="L144:M144"/>
    <mergeCell ref="L138:M138"/>
    <mergeCell ref="L133:M133"/>
    <mergeCell ref="L136:M136"/>
    <mergeCell ref="L16:M16"/>
    <mergeCell ref="L143:M143"/>
    <mergeCell ref="L137:M137"/>
    <mergeCell ref="L50:M50"/>
    <mergeCell ref="L129:M129"/>
    <mergeCell ref="L135:M135"/>
    <mergeCell ref="L131:M131"/>
    <mergeCell ref="L134:M134"/>
    <mergeCell ref="L141:M141"/>
    <mergeCell ref="L85:M85"/>
    <mergeCell ref="C87:P87"/>
    <mergeCell ref="C88:C94"/>
    <mergeCell ref="G123:J123"/>
    <mergeCell ref="K123:K128"/>
    <mergeCell ref="D122:D128"/>
    <mergeCell ref="E122:E128"/>
    <mergeCell ref="F122:K122"/>
    <mergeCell ref="L122:M128"/>
    <mergeCell ref="N122:N128"/>
    <mergeCell ref="O122:O128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0155-C0B4-49EE-85A5-02549B4A7D87}">
  <dimension ref="A1:S74"/>
  <sheetViews>
    <sheetView zoomScale="105" zoomScaleNormal="105" workbookViewId="0">
      <pane ySplit="7" topLeftCell="A8" activePane="bottomLeft" state="frozen"/>
      <selection pane="bottomLeft" sqref="A1:A6"/>
    </sheetView>
  </sheetViews>
  <sheetFormatPr defaultRowHeight="14.4" x14ac:dyDescent="0.3"/>
  <cols>
    <col min="1" max="1" width="8.33203125" style="276" customWidth="1"/>
    <col min="2" max="2" width="76.21875" style="276" customWidth="1"/>
    <col min="3" max="6" width="6.6640625" style="187" customWidth="1"/>
    <col min="7" max="13" width="6.6640625" style="276" customWidth="1"/>
    <col min="14" max="19" width="5.77734375" style="276" customWidth="1"/>
    <col min="20" max="16384" width="8.88671875" style="276"/>
  </cols>
  <sheetData>
    <row r="1" spans="1:19" ht="15" customHeight="1" x14ac:dyDescent="0.3">
      <c r="A1" s="796" t="s">
        <v>0</v>
      </c>
      <c r="B1" s="799" t="s">
        <v>1</v>
      </c>
      <c r="C1" s="802" t="s">
        <v>2</v>
      </c>
      <c r="D1" s="803"/>
      <c r="E1" s="803"/>
      <c r="F1" s="804"/>
      <c r="G1" s="805" t="s">
        <v>3</v>
      </c>
      <c r="H1" s="808" t="s">
        <v>4</v>
      </c>
      <c r="I1" s="809"/>
      <c r="J1" s="809"/>
      <c r="K1" s="809"/>
      <c r="L1" s="809"/>
      <c r="M1" s="810"/>
      <c r="N1" s="811" t="s">
        <v>5</v>
      </c>
      <c r="O1" s="812"/>
      <c r="P1" s="812"/>
      <c r="Q1" s="812"/>
      <c r="R1" s="812"/>
      <c r="S1" s="813"/>
    </row>
    <row r="2" spans="1:19" ht="15" customHeight="1" thickBot="1" x14ac:dyDescent="0.35">
      <c r="A2" s="797"/>
      <c r="B2" s="800"/>
      <c r="C2" s="817" t="s">
        <v>6</v>
      </c>
      <c r="D2" s="820" t="s">
        <v>7</v>
      </c>
      <c r="E2" s="823" t="s">
        <v>8</v>
      </c>
      <c r="F2" s="824"/>
      <c r="G2" s="806"/>
      <c r="H2" s="848" t="s">
        <v>9</v>
      </c>
      <c r="I2" s="775" t="s">
        <v>10</v>
      </c>
      <c r="J2" s="776"/>
      <c r="K2" s="776"/>
      <c r="L2" s="777"/>
      <c r="M2" s="825" t="s">
        <v>11</v>
      </c>
      <c r="N2" s="814"/>
      <c r="O2" s="815"/>
      <c r="P2" s="815"/>
      <c r="Q2" s="815"/>
      <c r="R2" s="815"/>
      <c r="S2" s="816"/>
    </row>
    <row r="3" spans="1:19" ht="15" customHeight="1" thickBot="1" x14ac:dyDescent="0.35">
      <c r="A3" s="797"/>
      <c r="B3" s="800"/>
      <c r="C3" s="818"/>
      <c r="D3" s="821"/>
      <c r="E3" s="820" t="s">
        <v>12</v>
      </c>
      <c r="F3" s="829" t="s">
        <v>13</v>
      </c>
      <c r="G3" s="806"/>
      <c r="H3" s="849"/>
      <c r="I3" s="790" t="s">
        <v>14</v>
      </c>
      <c r="J3" s="790" t="s">
        <v>15</v>
      </c>
      <c r="K3" s="790" t="s">
        <v>16</v>
      </c>
      <c r="L3" s="790" t="s">
        <v>17</v>
      </c>
      <c r="M3" s="826"/>
      <c r="N3" s="778" t="s">
        <v>18</v>
      </c>
      <c r="O3" s="779"/>
      <c r="P3" s="778" t="s">
        <v>19</v>
      </c>
      <c r="Q3" s="779"/>
      <c r="R3" s="778" t="s">
        <v>20</v>
      </c>
      <c r="S3" s="779"/>
    </row>
    <row r="4" spans="1:19" ht="15" customHeight="1" thickBot="1" x14ac:dyDescent="0.35">
      <c r="A4" s="797"/>
      <c r="B4" s="800"/>
      <c r="C4" s="818"/>
      <c r="D4" s="821"/>
      <c r="E4" s="821"/>
      <c r="F4" s="830"/>
      <c r="G4" s="806"/>
      <c r="H4" s="849"/>
      <c r="I4" s="791"/>
      <c r="J4" s="791"/>
      <c r="K4" s="791"/>
      <c r="L4" s="791"/>
      <c r="M4" s="826"/>
      <c r="N4" s="1">
        <v>1</v>
      </c>
      <c r="O4" s="2">
        <v>2</v>
      </c>
      <c r="P4" s="1">
        <v>3</v>
      </c>
      <c r="Q4" s="3">
        <v>4</v>
      </c>
      <c r="R4" s="1">
        <v>5</v>
      </c>
      <c r="S4" s="3">
        <v>6</v>
      </c>
    </row>
    <row r="5" spans="1:19" ht="15" customHeight="1" thickBot="1" x14ac:dyDescent="0.35">
      <c r="A5" s="797"/>
      <c r="B5" s="800"/>
      <c r="C5" s="818"/>
      <c r="D5" s="821"/>
      <c r="E5" s="821"/>
      <c r="F5" s="830"/>
      <c r="G5" s="806"/>
      <c r="H5" s="849"/>
      <c r="I5" s="791"/>
      <c r="J5" s="791"/>
      <c r="K5" s="791"/>
      <c r="L5" s="791"/>
      <c r="M5" s="826"/>
      <c r="N5" s="778" t="s">
        <v>21</v>
      </c>
      <c r="O5" s="828"/>
      <c r="P5" s="828"/>
      <c r="Q5" s="828"/>
      <c r="R5" s="828"/>
      <c r="S5" s="779"/>
    </row>
    <row r="6" spans="1:19" ht="15" customHeight="1" thickBot="1" x14ac:dyDescent="0.35">
      <c r="A6" s="798"/>
      <c r="B6" s="801"/>
      <c r="C6" s="819"/>
      <c r="D6" s="822"/>
      <c r="E6" s="822"/>
      <c r="F6" s="831"/>
      <c r="G6" s="807"/>
      <c r="H6" s="850"/>
      <c r="I6" s="792"/>
      <c r="J6" s="792"/>
      <c r="K6" s="792"/>
      <c r="L6" s="792"/>
      <c r="M6" s="827"/>
      <c r="N6" s="1">
        <v>15</v>
      </c>
      <c r="O6" s="3">
        <v>18</v>
      </c>
      <c r="P6" s="1">
        <v>15</v>
      </c>
      <c r="Q6" s="3">
        <v>18</v>
      </c>
      <c r="R6" s="1">
        <v>15</v>
      </c>
      <c r="S6" s="3">
        <v>17</v>
      </c>
    </row>
    <row r="7" spans="1:19" ht="15" customHeight="1" thickBot="1" x14ac:dyDescent="0.35">
      <c r="A7" s="4">
        <v>1</v>
      </c>
      <c r="B7" s="5">
        <v>2</v>
      </c>
      <c r="C7" s="286">
        <v>3</v>
      </c>
      <c r="D7" s="287">
        <v>4</v>
      </c>
      <c r="E7" s="286">
        <v>5</v>
      </c>
      <c r="F7" s="287">
        <v>6</v>
      </c>
      <c r="G7" s="4">
        <v>7</v>
      </c>
      <c r="H7" s="5">
        <v>8</v>
      </c>
      <c r="I7" s="4">
        <v>9</v>
      </c>
      <c r="J7" s="5">
        <v>10</v>
      </c>
      <c r="K7" s="4">
        <v>11</v>
      </c>
      <c r="L7" s="5">
        <v>12</v>
      </c>
      <c r="M7" s="4">
        <v>13</v>
      </c>
      <c r="N7" s="5">
        <v>14</v>
      </c>
      <c r="O7" s="4">
        <v>15</v>
      </c>
      <c r="P7" s="5">
        <v>16</v>
      </c>
      <c r="Q7" s="4">
        <v>17</v>
      </c>
      <c r="R7" s="5">
        <v>18</v>
      </c>
      <c r="S7" s="4">
        <v>19</v>
      </c>
    </row>
    <row r="8" spans="1:19" ht="15" customHeight="1" thickBot="1" x14ac:dyDescent="0.35">
      <c r="A8" s="782" t="s">
        <v>63</v>
      </c>
      <c r="B8" s="783"/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74"/>
    </row>
    <row r="9" spans="1:19" ht="15" customHeight="1" thickBot="1" x14ac:dyDescent="0.35">
      <c r="A9" s="784" t="s">
        <v>64</v>
      </c>
      <c r="B9" s="785"/>
      <c r="C9" s="785"/>
      <c r="D9" s="785"/>
      <c r="E9" s="785"/>
      <c r="F9" s="785"/>
      <c r="G9" s="785"/>
      <c r="H9" s="785"/>
      <c r="I9" s="785"/>
      <c r="J9" s="785"/>
      <c r="K9" s="785"/>
      <c r="L9" s="785"/>
      <c r="M9" s="785"/>
      <c r="N9" s="785"/>
      <c r="O9" s="785"/>
      <c r="P9" s="785"/>
      <c r="Q9" s="785"/>
      <c r="R9" s="785"/>
      <c r="S9" s="786"/>
    </row>
    <row r="10" spans="1:19" s="187" customFormat="1" ht="15" customHeight="1" thickBot="1" x14ac:dyDescent="0.35">
      <c r="A10" s="906" t="s">
        <v>65</v>
      </c>
      <c r="B10" s="495" t="s">
        <v>179</v>
      </c>
      <c r="C10" s="910"/>
      <c r="D10" s="914"/>
      <c r="E10" s="914"/>
      <c r="F10" s="918"/>
      <c r="G10" s="945">
        <v>4</v>
      </c>
      <c r="H10" s="500">
        <f>G10*30</f>
        <v>120</v>
      </c>
      <c r="I10" s="489"/>
      <c r="J10" s="501"/>
      <c r="K10" s="501"/>
      <c r="L10" s="501"/>
      <c r="M10" s="502"/>
      <c r="N10" s="948"/>
      <c r="O10" s="952"/>
      <c r="P10" s="958"/>
      <c r="Q10" s="937"/>
      <c r="R10" s="958"/>
      <c r="S10" s="937"/>
    </row>
    <row r="11" spans="1:19" s="187" customFormat="1" ht="15" customHeight="1" thickBot="1" x14ac:dyDescent="0.35">
      <c r="A11" s="907"/>
      <c r="B11" s="495" t="s">
        <v>302</v>
      </c>
      <c r="C11" s="911"/>
      <c r="D11" s="915"/>
      <c r="E11" s="915"/>
      <c r="F11" s="919"/>
      <c r="G11" s="946"/>
      <c r="H11" s="507">
        <f>G10*30</f>
        <v>120</v>
      </c>
      <c r="I11" s="508"/>
      <c r="J11" s="509"/>
      <c r="K11" s="509"/>
      <c r="L11" s="509"/>
      <c r="M11" s="510"/>
      <c r="N11" s="950"/>
      <c r="O11" s="954"/>
      <c r="P11" s="959"/>
      <c r="Q11" s="938"/>
      <c r="R11" s="959"/>
      <c r="S11" s="938"/>
    </row>
    <row r="12" spans="1:19" s="187" customFormat="1" ht="15" customHeight="1" thickBot="1" x14ac:dyDescent="0.35">
      <c r="A12" s="908"/>
      <c r="B12" s="495" t="s">
        <v>303</v>
      </c>
      <c r="C12" s="912"/>
      <c r="D12" s="916"/>
      <c r="E12" s="916"/>
      <c r="F12" s="920"/>
      <c r="G12" s="946"/>
      <c r="H12" s="507">
        <f>G10*30</f>
        <v>120</v>
      </c>
      <c r="I12" s="508"/>
      <c r="J12" s="509"/>
      <c r="K12" s="509"/>
      <c r="L12" s="509"/>
      <c r="M12" s="510"/>
      <c r="N12" s="956"/>
      <c r="O12" s="957"/>
      <c r="P12" s="960"/>
      <c r="Q12" s="939"/>
      <c r="R12" s="960"/>
      <c r="S12" s="939"/>
    </row>
    <row r="13" spans="1:19" s="187" customFormat="1" ht="15" customHeight="1" thickBot="1" x14ac:dyDescent="0.35">
      <c r="A13" s="908"/>
      <c r="B13" s="495" t="s">
        <v>304</v>
      </c>
      <c r="C13" s="912"/>
      <c r="D13" s="916"/>
      <c r="E13" s="916"/>
      <c r="F13" s="920"/>
      <c r="G13" s="946"/>
      <c r="H13" s="507">
        <f>G10*30</f>
        <v>120</v>
      </c>
      <c r="I13" s="508"/>
      <c r="J13" s="509"/>
      <c r="K13" s="509"/>
      <c r="L13" s="509"/>
      <c r="M13" s="510"/>
      <c r="N13" s="956"/>
      <c r="O13" s="957"/>
      <c r="P13" s="960"/>
      <c r="Q13" s="939"/>
      <c r="R13" s="960"/>
      <c r="S13" s="939"/>
    </row>
    <row r="14" spans="1:19" s="187" customFormat="1" ht="15" customHeight="1" thickBot="1" x14ac:dyDescent="0.35">
      <c r="A14" s="909"/>
      <c r="B14" s="495" t="s">
        <v>150</v>
      </c>
      <c r="C14" s="913"/>
      <c r="D14" s="917"/>
      <c r="E14" s="917"/>
      <c r="F14" s="921"/>
      <c r="G14" s="947"/>
      <c r="H14" s="511">
        <f>G10*30</f>
        <v>120</v>
      </c>
      <c r="I14" s="512"/>
      <c r="J14" s="513"/>
      <c r="K14" s="513"/>
      <c r="L14" s="513"/>
      <c r="M14" s="514"/>
      <c r="N14" s="951"/>
      <c r="O14" s="955"/>
      <c r="P14" s="961"/>
      <c r="Q14" s="940"/>
      <c r="R14" s="961"/>
      <c r="S14" s="940"/>
    </row>
    <row r="15" spans="1:19" s="187" customFormat="1" ht="15" customHeight="1" thickBot="1" x14ac:dyDescent="0.35">
      <c r="A15" s="906" t="s">
        <v>66</v>
      </c>
      <c r="B15" s="495" t="s">
        <v>179</v>
      </c>
      <c r="C15" s="910"/>
      <c r="D15" s="914"/>
      <c r="E15" s="914"/>
      <c r="F15" s="918"/>
      <c r="G15" s="945">
        <v>4</v>
      </c>
      <c r="H15" s="500">
        <f>G15*30</f>
        <v>120</v>
      </c>
      <c r="I15" s="489"/>
      <c r="J15" s="501"/>
      <c r="K15" s="501"/>
      <c r="L15" s="501"/>
      <c r="M15" s="502"/>
      <c r="N15" s="948"/>
      <c r="O15" s="952"/>
      <c r="P15" s="958"/>
      <c r="Q15" s="937"/>
      <c r="R15" s="958"/>
      <c r="S15" s="937"/>
    </row>
    <row r="16" spans="1:19" s="187" customFormat="1" ht="15" customHeight="1" thickBot="1" x14ac:dyDescent="0.35">
      <c r="A16" s="941"/>
      <c r="B16" s="495" t="s">
        <v>306</v>
      </c>
      <c r="C16" s="942"/>
      <c r="D16" s="943"/>
      <c r="E16" s="943"/>
      <c r="F16" s="944"/>
      <c r="G16" s="946"/>
      <c r="H16" s="507">
        <f>G15*30</f>
        <v>120</v>
      </c>
      <c r="I16" s="508"/>
      <c r="J16" s="509"/>
      <c r="K16" s="509"/>
      <c r="L16" s="509"/>
      <c r="M16" s="510"/>
      <c r="N16" s="949"/>
      <c r="O16" s="953"/>
      <c r="P16" s="962"/>
      <c r="Q16" s="963"/>
      <c r="R16" s="962"/>
      <c r="S16" s="963"/>
    </row>
    <row r="17" spans="1:19" s="187" customFormat="1" ht="15" customHeight="1" thickBot="1" x14ac:dyDescent="0.35">
      <c r="A17" s="941"/>
      <c r="B17" s="495" t="s">
        <v>307</v>
      </c>
      <c r="C17" s="942"/>
      <c r="D17" s="943"/>
      <c r="E17" s="943"/>
      <c r="F17" s="944"/>
      <c r="G17" s="946"/>
      <c r="H17" s="507">
        <f>G15*30</f>
        <v>120</v>
      </c>
      <c r="I17" s="508"/>
      <c r="J17" s="509"/>
      <c r="K17" s="509"/>
      <c r="L17" s="509"/>
      <c r="M17" s="510"/>
      <c r="N17" s="949"/>
      <c r="O17" s="953"/>
      <c r="P17" s="962"/>
      <c r="Q17" s="963"/>
      <c r="R17" s="962"/>
      <c r="S17" s="963"/>
    </row>
    <row r="18" spans="1:19" s="187" customFormat="1" ht="15" customHeight="1" thickBot="1" x14ac:dyDescent="0.35">
      <c r="A18" s="907"/>
      <c r="B18" s="495" t="s">
        <v>308</v>
      </c>
      <c r="C18" s="911"/>
      <c r="D18" s="915"/>
      <c r="E18" s="915"/>
      <c r="F18" s="919"/>
      <c r="G18" s="946"/>
      <c r="H18" s="507">
        <f>G15*30</f>
        <v>120</v>
      </c>
      <c r="I18" s="508"/>
      <c r="J18" s="509"/>
      <c r="K18" s="509"/>
      <c r="L18" s="509"/>
      <c r="M18" s="510"/>
      <c r="N18" s="950"/>
      <c r="O18" s="954"/>
      <c r="P18" s="959"/>
      <c r="Q18" s="938"/>
      <c r="R18" s="959"/>
      <c r="S18" s="938"/>
    </row>
    <row r="19" spans="1:19" s="187" customFormat="1" ht="15" customHeight="1" thickBot="1" x14ac:dyDescent="0.35">
      <c r="A19" s="909"/>
      <c r="B19" s="495" t="s">
        <v>150</v>
      </c>
      <c r="C19" s="913"/>
      <c r="D19" s="917"/>
      <c r="E19" s="917"/>
      <c r="F19" s="921"/>
      <c r="G19" s="947"/>
      <c r="H19" s="511">
        <f>G15*30</f>
        <v>120</v>
      </c>
      <c r="I19" s="512"/>
      <c r="J19" s="513"/>
      <c r="K19" s="513"/>
      <c r="L19" s="513"/>
      <c r="M19" s="514"/>
      <c r="N19" s="951"/>
      <c r="O19" s="955"/>
      <c r="P19" s="961"/>
      <c r="Q19" s="940"/>
      <c r="R19" s="961"/>
      <c r="S19" s="940"/>
    </row>
    <row r="20" spans="1:19" s="187" customFormat="1" ht="15" customHeight="1" thickBot="1" x14ac:dyDescent="0.35">
      <c r="A20" s="906" t="s">
        <v>67</v>
      </c>
      <c r="B20" s="495" t="s">
        <v>179</v>
      </c>
      <c r="C20" s="910"/>
      <c r="D20" s="914"/>
      <c r="E20" s="914"/>
      <c r="F20" s="918"/>
      <c r="G20" s="945">
        <v>4</v>
      </c>
      <c r="H20" s="500">
        <f>G20*30</f>
        <v>120</v>
      </c>
      <c r="I20" s="489"/>
      <c r="J20" s="501"/>
      <c r="K20" s="501"/>
      <c r="L20" s="501"/>
      <c r="M20" s="502"/>
      <c r="N20" s="948"/>
      <c r="O20" s="952"/>
      <c r="P20" s="958"/>
      <c r="Q20" s="937"/>
      <c r="R20" s="958"/>
      <c r="S20" s="937"/>
    </row>
    <row r="21" spans="1:19" s="187" customFormat="1" ht="15" customHeight="1" thickBot="1" x14ac:dyDescent="0.35">
      <c r="A21" s="941"/>
      <c r="B21" s="495" t="s">
        <v>310</v>
      </c>
      <c r="C21" s="942"/>
      <c r="D21" s="943"/>
      <c r="E21" s="943"/>
      <c r="F21" s="944"/>
      <c r="G21" s="946"/>
      <c r="H21" s="507">
        <f>G20*30</f>
        <v>120</v>
      </c>
      <c r="I21" s="508"/>
      <c r="J21" s="509"/>
      <c r="K21" s="509"/>
      <c r="L21" s="509"/>
      <c r="M21" s="510"/>
      <c r="N21" s="949"/>
      <c r="O21" s="953"/>
      <c r="P21" s="962"/>
      <c r="Q21" s="963"/>
      <c r="R21" s="962"/>
      <c r="S21" s="963"/>
    </row>
    <row r="22" spans="1:19" s="187" customFormat="1" ht="15" customHeight="1" thickBot="1" x14ac:dyDescent="0.35">
      <c r="A22" s="941"/>
      <c r="B22" s="495" t="s">
        <v>311</v>
      </c>
      <c r="C22" s="942"/>
      <c r="D22" s="943"/>
      <c r="E22" s="943"/>
      <c r="F22" s="944"/>
      <c r="G22" s="946"/>
      <c r="H22" s="507">
        <f>G20*30</f>
        <v>120</v>
      </c>
      <c r="I22" s="508"/>
      <c r="J22" s="509"/>
      <c r="K22" s="509"/>
      <c r="L22" s="509"/>
      <c r="M22" s="510"/>
      <c r="N22" s="949"/>
      <c r="O22" s="953"/>
      <c r="P22" s="962"/>
      <c r="Q22" s="963"/>
      <c r="R22" s="962"/>
      <c r="S22" s="963"/>
    </row>
    <row r="23" spans="1:19" s="187" customFormat="1" ht="15" customHeight="1" thickBot="1" x14ac:dyDescent="0.35">
      <c r="A23" s="907"/>
      <c r="B23" s="495" t="s">
        <v>312</v>
      </c>
      <c r="C23" s="911"/>
      <c r="D23" s="915"/>
      <c r="E23" s="915"/>
      <c r="F23" s="919"/>
      <c r="G23" s="946"/>
      <c r="H23" s="507">
        <f>G20*30</f>
        <v>120</v>
      </c>
      <c r="I23" s="508"/>
      <c r="J23" s="509"/>
      <c r="K23" s="509"/>
      <c r="L23" s="509"/>
      <c r="M23" s="510"/>
      <c r="N23" s="950"/>
      <c r="O23" s="954"/>
      <c r="P23" s="959"/>
      <c r="Q23" s="938"/>
      <c r="R23" s="959"/>
      <c r="S23" s="938"/>
    </row>
    <row r="24" spans="1:19" s="187" customFormat="1" ht="15" customHeight="1" thickBot="1" x14ac:dyDescent="0.35">
      <c r="A24" s="909"/>
      <c r="B24" s="495" t="s">
        <v>150</v>
      </c>
      <c r="C24" s="913"/>
      <c r="D24" s="917"/>
      <c r="E24" s="917"/>
      <c r="F24" s="921"/>
      <c r="G24" s="947"/>
      <c r="H24" s="511">
        <f>G20*30</f>
        <v>120</v>
      </c>
      <c r="I24" s="512"/>
      <c r="J24" s="513"/>
      <c r="K24" s="513"/>
      <c r="L24" s="513"/>
      <c r="M24" s="514"/>
      <c r="N24" s="951"/>
      <c r="O24" s="955"/>
      <c r="P24" s="961"/>
      <c r="Q24" s="940"/>
      <c r="R24" s="961"/>
      <c r="S24" s="940"/>
    </row>
    <row r="25" spans="1:19" ht="16.8" thickBot="1" x14ac:dyDescent="0.35">
      <c r="A25" s="764" t="s">
        <v>185</v>
      </c>
      <c r="B25" s="765"/>
      <c r="C25" s="765"/>
      <c r="D25" s="765"/>
      <c r="E25" s="765"/>
      <c r="F25" s="766"/>
      <c r="G25" s="291">
        <f>SUM(G10+G15+G20)</f>
        <v>12</v>
      </c>
      <c r="H25" s="304">
        <f>SUM(H11+H16+H21)</f>
        <v>360</v>
      </c>
      <c r="I25" s="72"/>
      <c r="J25" s="72"/>
      <c r="K25" s="72"/>
      <c r="L25" s="72"/>
      <c r="M25" s="300"/>
      <c r="N25" s="297"/>
      <c r="O25" s="298"/>
      <c r="P25" s="299"/>
      <c r="Q25" s="300"/>
      <c r="R25" s="299"/>
      <c r="S25" s="300"/>
    </row>
    <row r="26" spans="1:19" ht="16.2" thickBot="1" x14ac:dyDescent="0.35">
      <c r="A26" s="767" t="s">
        <v>166</v>
      </c>
      <c r="B26" s="768"/>
      <c r="C26" s="769"/>
      <c r="D26" s="769"/>
      <c r="E26" s="769"/>
      <c r="F26" s="770"/>
      <c r="G26" s="41">
        <v>0</v>
      </c>
      <c r="H26" s="76">
        <v>0</v>
      </c>
      <c r="I26" s="68">
        <f t="shared" ref="I26:M26" si="0">SUM(I11,I16,I21)</f>
        <v>0</v>
      </c>
      <c r="J26" s="68">
        <f t="shared" si="0"/>
        <v>0</v>
      </c>
      <c r="K26" s="68">
        <f t="shared" si="0"/>
        <v>0</v>
      </c>
      <c r="L26" s="68">
        <f t="shared" si="0"/>
        <v>0</v>
      </c>
      <c r="M26" s="78">
        <f t="shared" si="0"/>
        <v>0</v>
      </c>
      <c r="N26" s="79">
        <f>SUM(N10:N24)</f>
        <v>0</v>
      </c>
      <c r="O26" s="77">
        <f t="shared" ref="O26:S26" si="1">SUM(O10:O24)</f>
        <v>0</v>
      </c>
      <c r="P26" s="76">
        <f t="shared" si="1"/>
        <v>0</v>
      </c>
      <c r="Q26" s="78">
        <f t="shared" si="1"/>
        <v>0</v>
      </c>
      <c r="R26" s="79">
        <f t="shared" si="1"/>
        <v>0</v>
      </c>
      <c r="S26" s="78">
        <f t="shared" si="1"/>
        <v>0</v>
      </c>
    </row>
    <row r="27" spans="1:19" ht="16.2" thickBot="1" x14ac:dyDescent="0.35">
      <c r="A27" s="767" t="s">
        <v>167</v>
      </c>
      <c r="B27" s="768"/>
      <c r="C27" s="768"/>
      <c r="D27" s="768"/>
      <c r="E27" s="768"/>
      <c r="F27" s="863"/>
      <c r="G27" s="41">
        <f>SUM(G25:G26)</f>
        <v>12</v>
      </c>
      <c r="H27" s="296">
        <f>SUM(H25:H26)</f>
        <v>360</v>
      </c>
      <c r="I27" s="272"/>
      <c r="J27" s="272"/>
      <c r="K27" s="272"/>
      <c r="L27" s="272"/>
      <c r="M27" s="273"/>
      <c r="N27" s="301"/>
      <c r="O27" s="302"/>
      <c r="P27" s="271"/>
      <c r="Q27" s="273"/>
      <c r="R27" s="271"/>
      <c r="S27" s="273"/>
    </row>
    <row r="28" spans="1:19" ht="16.2" thickBot="1" x14ac:dyDescent="0.35">
      <c r="A28" s="931"/>
      <c r="B28" s="519" t="s">
        <v>313</v>
      </c>
      <c r="C28" s="933"/>
      <c r="D28" s="935" t="s">
        <v>290</v>
      </c>
      <c r="E28" s="935"/>
      <c r="F28" s="999"/>
      <c r="G28" s="1001">
        <v>5</v>
      </c>
      <c r="H28" s="520">
        <f>G28*30</f>
        <v>150</v>
      </c>
      <c r="I28" s="521">
        <f t="shared" ref="I28:I29" si="2">SUM(J28+K28+L28)</f>
        <v>72</v>
      </c>
      <c r="J28" s="522">
        <v>36</v>
      </c>
      <c r="K28" s="522"/>
      <c r="L28" s="522">
        <v>36</v>
      </c>
      <c r="M28" s="523">
        <f t="shared" ref="M28:M29" si="3">H28-I28</f>
        <v>78</v>
      </c>
      <c r="N28" s="995"/>
      <c r="O28" s="1003">
        <v>4</v>
      </c>
      <c r="P28" s="1051"/>
      <c r="Q28" s="997"/>
      <c r="R28" s="995"/>
      <c r="S28" s="997"/>
    </row>
    <row r="29" spans="1:19" s="187" customFormat="1" ht="16.2" thickBot="1" x14ac:dyDescent="0.35">
      <c r="A29" s="932"/>
      <c r="B29" s="519" t="s">
        <v>314</v>
      </c>
      <c r="C29" s="934"/>
      <c r="D29" s="936"/>
      <c r="E29" s="936"/>
      <c r="F29" s="1000"/>
      <c r="G29" s="1002"/>
      <c r="H29" s="524">
        <f>G28*30</f>
        <v>150</v>
      </c>
      <c r="I29" s="525">
        <f t="shared" si="2"/>
        <v>72</v>
      </c>
      <c r="J29" s="526">
        <v>36</v>
      </c>
      <c r="K29" s="526"/>
      <c r="L29" s="526">
        <v>36</v>
      </c>
      <c r="M29" s="527">
        <f t="shared" si="3"/>
        <v>78</v>
      </c>
      <c r="N29" s="996"/>
      <c r="O29" s="1004"/>
      <c r="P29" s="1052"/>
      <c r="Q29" s="998"/>
      <c r="R29" s="996"/>
      <c r="S29" s="998"/>
    </row>
    <row r="30" spans="1:19" ht="30" customHeight="1" thickBot="1" x14ac:dyDescent="0.35">
      <c r="A30" s="992" t="s">
        <v>297</v>
      </c>
      <c r="B30" s="993"/>
      <c r="C30" s="993"/>
      <c r="D30" s="993"/>
      <c r="E30" s="993"/>
      <c r="F30" s="993"/>
      <c r="G30" s="993"/>
      <c r="H30" s="993"/>
      <c r="I30" s="993"/>
      <c r="J30" s="993"/>
      <c r="K30" s="993"/>
      <c r="L30" s="993"/>
      <c r="M30" s="993"/>
      <c r="N30" s="993"/>
      <c r="O30" s="993"/>
      <c r="P30" s="993"/>
      <c r="Q30" s="993"/>
      <c r="R30" s="993"/>
      <c r="S30" s="994"/>
    </row>
    <row r="31" spans="1:19" s="187" customFormat="1" ht="16.2" thickBot="1" x14ac:dyDescent="0.35">
      <c r="A31" s="784" t="s">
        <v>68</v>
      </c>
      <c r="B31" s="785"/>
      <c r="C31" s="785"/>
      <c r="D31" s="785"/>
      <c r="E31" s="785"/>
      <c r="F31" s="785"/>
      <c r="G31" s="785"/>
      <c r="H31" s="785"/>
      <c r="I31" s="785"/>
      <c r="J31" s="785"/>
      <c r="K31" s="785"/>
      <c r="L31" s="785"/>
      <c r="M31" s="785"/>
      <c r="N31" s="785"/>
      <c r="O31" s="785"/>
      <c r="P31" s="785"/>
      <c r="Q31" s="785"/>
      <c r="R31" s="785"/>
      <c r="S31" s="786"/>
    </row>
    <row r="32" spans="1:19" s="187" customFormat="1" ht="16.2" thickBot="1" x14ac:dyDescent="0.35">
      <c r="A32" s="922" t="s">
        <v>69</v>
      </c>
      <c r="B32" s="165" t="s">
        <v>352</v>
      </c>
      <c r="C32" s="964"/>
      <c r="D32" s="966">
        <v>1</v>
      </c>
      <c r="E32" s="966"/>
      <c r="F32" s="968"/>
      <c r="G32" s="971">
        <v>4</v>
      </c>
      <c r="H32" s="974">
        <f t="shared" ref="H32" si="4">G32*30</f>
        <v>120</v>
      </c>
      <c r="I32" s="1007">
        <f>SUM(J32+K32+L32)</f>
        <v>46</v>
      </c>
      <c r="J32" s="1010"/>
      <c r="K32" s="1013"/>
      <c r="L32" s="1013">
        <v>46</v>
      </c>
      <c r="M32" s="989">
        <f>H32-I32</f>
        <v>74</v>
      </c>
      <c r="N32" s="980">
        <v>3</v>
      </c>
      <c r="O32" s="977"/>
      <c r="P32" s="980"/>
      <c r="Q32" s="983"/>
      <c r="R32" s="986"/>
      <c r="S32" s="983"/>
    </row>
    <row r="33" spans="1:19" s="187" customFormat="1" ht="16.2" thickBot="1" x14ac:dyDescent="0.35">
      <c r="A33" s="923"/>
      <c r="B33" s="165" t="s">
        <v>353</v>
      </c>
      <c r="C33" s="926"/>
      <c r="D33" s="929"/>
      <c r="E33" s="929"/>
      <c r="F33" s="969"/>
      <c r="G33" s="972"/>
      <c r="H33" s="975"/>
      <c r="I33" s="1008"/>
      <c r="J33" s="1011"/>
      <c r="K33" s="1014"/>
      <c r="L33" s="1014"/>
      <c r="M33" s="990"/>
      <c r="N33" s="981"/>
      <c r="O33" s="978"/>
      <c r="P33" s="981"/>
      <c r="Q33" s="984"/>
      <c r="R33" s="987"/>
      <c r="S33" s="984"/>
    </row>
    <row r="34" spans="1:19" s="187" customFormat="1" ht="16.2" thickBot="1" x14ac:dyDescent="0.35">
      <c r="A34" s="924"/>
      <c r="B34" s="165" t="s">
        <v>354</v>
      </c>
      <c r="C34" s="965"/>
      <c r="D34" s="967"/>
      <c r="E34" s="967"/>
      <c r="F34" s="970"/>
      <c r="G34" s="973"/>
      <c r="H34" s="976"/>
      <c r="I34" s="1009"/>
      <c r="J34" s="1012"/>
      <c r="K34" s="1015"/>
      <c r="L34" s="1015"/>
      <c r="M34" s="991"/>
      <c r="N34" s="982"/>
      <c r="O34" s="979"/>
      <c r="P34" s="982"/>
      <c r="Q34" s="985"/>
      <c r="R34" s="988"/>
      <c r="S34" s="985"/>
    </row>
    <row r="35" spans="1:19" s="187" customFormat="1" ht="16.2" thickBot="1" x14ac:dyDescent="0.35">
      <c r="A35" s="922" t="s">
        <v>70</v>
      </c>
      <c r="B35" s="165" t="s">
        <v>244</v>
      </c>
      <c r="C35" s="925"/>
      <c r="D35" s="928">
        <v>3</v>
      </c>
      <c r="E35" s="928"/>
      <c r="F35" s="1005"/>
      <c r="G35" s="971">
        <v>4</v>
      </c>
      <c r="H35" s="974">
        <f t="shared" ref="H35" si="5">G35*30</f>
        <v>120</v>
      </c>
      <c r="I35" s="1007">
        <f t="shared" ref="I35" si="6">SUM(J35+K35+L35)</f>
        <v>60</v>
      </c>
      <c r="J35" s="1010">
        <v>18</v>
      </c>
      <c r="K35" s="1013"/>
      <c r="L35" s="1013">
        <v>42</v>
      </c>
      <c r="M35" s="989">
        <f>H35-I35</f>
        <v>60</v>
      </c>
      <c r="N35" s="1039"/>
      <c r="O35" s="1041"/>
      <c r="P35" s="1039">
        <v>4</v>
      </c>
      <c r="Q35" s="1016"/>
      <c r="R35" s="1039"/>
      <c r="S35" s="1016"/>
    </row>
    <row r="36" spans="1:19" s="187" customFormat="1" ht="16.2" thickBot="1" x14ac:dyDescent="0.35">
      <c r="A36" s="923"/>
      <c r="B36" s="165" t="s">
        <v>245</v>
      </c>
      <c r="C36" s="926"/>
      <c r="D36" s="929"/>
      <c r="E36" s="929"/>
      <c r="F36" s="969"/>
      <c r="G36" s="972"/>
      <c r="H36" s="975"/>
      <c r="I36" s="1008"/>
      <c r="J36" s="1011"/>
      <c r="K36" s="1014"/>
      <c r="L36" s="1014"/>
      <c r="M36" s="990"/>
      <c r="N36" s="981"/>
      <c r="O36" s="978"/>
      <c r="P36" s="981"/>
      <c r="Q36" s="984"/>
      <c r="R36" s="981"/>
      <c r="S36" s="984"/>
    </row>
    <row r="37" spans="1:19" s="187" customFormat="1" ht="16.2" thickBot="1" x14ac:dyDescent="0.35">
      <c r="A37" s="924"/>
      <c r="B37" s="165" t="s">
        <v>246</v>
      </c>
      <c r="C37" s="927"/>
      <c r="D37" s="930"/>
      <c r="E37" s="930"/>
      <c r="F37" s="1006"/>
      <c r="G37" s="973"/>
      <c r="H37" s="976"/>
      <c r="I37" s="1009"/>
      <c r="J37" s="1012"/>
      <c r="K37" s="1015"/>
      <c r="L37" s="1015"/>
      <c r="M37" s="991"/>
      <c r="N37" s="1040"/>
      <c r="O37" s="1042"/>
      <c r="P37" s="1040"/>
      <c r="Q37" s="1017"/>
      <c r="R37" s="1040"/>
      <c r="S37" s="1017"/>
    </row>
    <row r="38" spans="1:19" s="187" customFormat="1" ht="16.8" thickBot="1" x14ac:dyDescent="0.35">
      <c r="A38" s="922" t="s">
        <v>71</v>
      </c>
      <c r="B38" s="413" t="s">
        <v>261</v>
      </c>
      <c r="C38" s="1018"/>
      <c r="D38" s="1021"/>
      <c r="E38" s="1021"/>
      <c r="F38" s="1024"/>
      <c r="G38" s="1027">
        <v>4</v>
      </c>
      <c r="H38" s="1030">
        <f t="shared" ref="H38" si="7">G38*30</f>
        <v>120</v>
      </c>
      <c r="I38" s="1033"/>
      <c r="J38" s="1036"/>
      <c r="K38" s="1043"/>
      <c r="L38" s="1043"/>
      <c r="M38" s="1045"/>
      <c r="N38" s="980"/>
      <c r="O38" s="1048"/>
      <c r="P38" s="980"/>
      <c r="Q38" s="983"/>
      <c r="R38" s="986"/>
      <c r="S38" s="983"/>
    </row>
    <row r="39" spans="1:19" s="187" customFormat="1" ht="16.8" thickBot="1" x14ac:dyDescent="0.35">
      <c r="A39" s="923"/>
      <c r="B39" s="413" t="s">
        <v>262</v>
      </c>
      <c r="C39" s="1019"/>
      <c r="D39" s="1022"/>
      <c r="E39" s="1022"/>
      <c r="F39" s="1025"/>
      <c r="G39" s="1028"/>
      <c r="H39" s="1031"/>
      <c r="I39" s="1034"/>
      <c r="J39" s="1037"/>
      <c r="K39" s="1022"/>
      <c r="L39" s="1022"/>
      <c r="M39" s="1046"/>
      <c r="N39" s="981"/>
      <c r="O39" s="1049"/>
      <c r="P39" s="981"/>
      <c r="Q39" s="984"/>
      <c r="R39" s="987"/>
      <c r="S39" s="984"/>
    </row>
    <row r="40" spans="1:19" s="187" customFormat="1" ht="16.8" thickBot="1" x14ac:dyDescent="0.35">
      <c r="A40" s="924"/>
      <c r="B40" s="413" t="s">
        <v>263</v>
      </c>
      <c r="C40" s="1020"/>
      <c r="D40" s="1023"/>
      <c r="E40" s="1023"/>
      <c r="F40" s="1026"/>
      <c r="G40" s="1029"/>
      <c r="H40" s="1032"/>
      <c r="I40" s="1035"/>
      <c r="J40" s="1038"/>
      <c r="K40" s="1044"/>
      <c r="L40" s="1044"/>
      <c r="M40" s="1047"/>
      <c r="N40" s="982"/>
      <c r="O40" s="1050"/>
      <c r="P40" s="982"/>
      <c r="Q40" s="985"/>
      <c r="R40" s="988"/>
      <c r="S40" s="985"/>
    </row>
    <row r="41" spans="1:19" s="187" customFormat="1" ht="16.2" thickBot="1" x14ac:dyDescent="0.35">
      <c r="A41" s="922" t="s">
        <v>72</v>
      </c>
      <c r="B41" s="165" t="s">
        <v>342</v>
      </c>
      <c r="C41" s="964"/>
      <c r="D41" s="966">
        <v>3</v>
      </c>
      <c r="E41" s="966"/>
      <c r="F41" s="968"/>
      <c r="G41" s="971">
        <v>4</v>
      </c>
      <c r="H41" s="975">
        <f>G41*30</f>
        <v>120</v>
      </c>
      <c r="I41" s="1008">
        <f t="shared" ref="I41" si="8">SUM(J41+K41+L41)</f>
        <v>46</v>
      </c>
      <c r="J41" s="1011"/>
      <c r="K41" s="1014"/>
      <c r="L41" s="1014">
        <v>46</v>
      </c>
      <c r="M41" s="990">
        <f>H41-I41</f>
        <v>74</v>
      </c>
      <c r="N41" s="980"/>
      <c r="O41" s="977"/>
      <c r="P41" s="980">
        <v>3</v>
      </c>
      <c r="Q41" s="983"/>
      <c r="R41" s="986"/>
      <c r="S41" s="983"/>
    </row>
    <row r="42" spans="1:19" s="187" customFormat="1" ht="16.2" thickBot="1" x14ac:dyDescent="0.35">
      <c r="A42" s="923"/>
      <c r="B42" s="165" t="s">
        <v>343</v>
      </c>
      <c r="C42" s="926"/>
      <c r="D42" s="929"/>
      <c r="E42" s="929"/>
      <c r="F42" s="969"/>
      <c r="G42" s="972"/>
      <c r="H42" s="975"/>
      <c r="I42" s="1008"/>
      <c r="J42" s="1011"/>
      <c r="K42" s="1014"/>
      <c r="L42" s="1014"/>
      <c r="M42" s="990"/>
      <c r="N42" s="981"/>
      <c r="O42" s="978"/>
      <c r="P42" s="981"/>
      <c r="Q42" s="984"/>
      <c r="R42" s="987"/>
      <c r="S42" s="984"/>
    </row>
    <row r="43" spans="1:19" s="187" customFormat="1" ht="16.2" thickBot="1" x14ac:dyDescent="0.35">
      <c r="A43" s="923"/>
      <c r="B43" s="165" t="s">
        <v>344</v>
      </c>
      <c r="C43" s="926"/>
      <c r="D43" s="929"/>
      <c r="E43" s="929"/>
      <c r="F43" s="969"/>
      <c r="G43" s="972"/>
      <c r="H43" s="975"/>
      <c r="I43" s="1008"/>
      <c r="J43" s="1011"/>
      <c r="K43" s="1014"/>
      <c r="L43" s="1014"/>
      <c r="M43" s="990"/>
      <c r="N43" s="981"/>
      <c r="O43" s="978"/>
      <c r="P43" s="981"/>
      <c r="Q43" s="984"/>
      <c r="R43" s="987"/>
      <c r="S43" s="984"/>
    </row>
    <row r="44" spans="1:19" s="187" customFormat="1" ht="16.2" thickBot="1" x14ac:dyDescent="0.35">
      <c r="A44" s="924"/>
      <c r="B44" s="165" t="s">
        <v>345</v>
      </c>
      <c r="C44" s="965"/>
      <c r="D44" s="967"/>
      <c r="E44" s="967"/>
      <c r="F44" s="970"/>
      <c r="G44" s="973"/>
      <c r="H44" s="976"/>
      <c r="I44" s="1009"/>
      <c r="J44" s="1012"/>
      <c r="K44" s="1015"/>
      <c r="L44" s="1015"/>
      <c r="M44" s="991"/>
      <c r="N44" s="982"/>
      <c r="O44" s="979"/>
      <c r="P44" s="982"/>
      <c r="Q44" s="985"/>
      <c r="R44" s="988"/>
      <c r="S44" s="985"/>
    </row>
    <row r="45" spans="1:19" s="187" customFormat="1" ht="16.2" thickBot="1" x14ac:dyDescent="0.35">
      <c r="A45" s="922" t="s">
        <v>73</v>
      </c>
      <c r="B45" s="165" t="s">
        <v>247</v>
      </c>
      <c r="C45" s="964"/>
      <c r="D45" s="966">
        <v>4</v>
      </c>
      <c r="E45" s="966"/>
      <c r="F45" s="968"/>
      <c r="G45" s="971">
        <v>4</v>
      </c>
      <c r="H45" s="974">
        <f t="shared" ref="H45" si="9">G45*30</f>
        <v>120</v>
      </c>
      <c r="I45" s="1008">
        <f t="shared" ref="I45" si="10">SUM(J45+K45+L45)</f>
        <v>54</v>
      </c>
      <c r="J45" s="1010">
        <v>12</v>
      </c>
      <c r="K45" s="1013"/>
      <c r="L45" s="1013">
        <v>42</v>
      </c>
      <c r="M45" s="989">
        <f>H45-I45</f>
        <v>66</v>
      </c>
      <c r="N45" s="980"/>
      <c r="O45" s="1048"/>
      <c r="P45" s="980"/>
      <c r="Q45" s="983">
        <v>3</v>
      </c>
      <c r="R45" s="986"/>
      <c r="S45" s="983"/>
    </row>
    <row r="46" spans="1:19" s="187" customFormat="1" ht="16.2" thickBot="1" x14ac:dyDescent="0.35">
      <c r="A46" s="923"/>
      <c r="B46" s="165" t="s">
        <v>248</v>
      </c>
      <c r="C46" s="926"/>
      <c r="D46" s="929"/>
      <c r="E46" s="929"/>
      <c r="F46" s="969"/>
      <c r="G46" s="972"/>
      <c r="H46" s="975"/>
      <c r="I46" s="1008"/>
      <c r="J46" s="1011"/>
      <c r="K46" s="1014"/>
      <c r="L46" s="1014"/>
      <c r="M46" s="990"/>
      <c r="N46" s="981"/>
      <c r="O46" s="1049"/>
      <c r="P46" s="981"/>
      <c r="Q46" s="984"/>
      <c r="R46" s="987"/>
      <c r="S46" s="984"/>
    </row>
    <row r="47" spans="1:19" s="187" customFormat="1" ht="16.2" thickBot="1" x14ac:dyDescent="0.35">
      <c r="A47" s="924"/>
      <c r="B47" s="165" t="s">
        <v>277</v>
      </c>
      <c r="C47" s="965"/>
      <c r="D47" s="967"/>
      <c r="E47" s="967"/>
      <c r="F47" s="970"/>
      <c r="G47" s="973"/>
      <c r="H47" s="976"/>
      <c r="I47" s="1009"/>
      <c r="J47" s="1012"/>
      <c r="K47" s="1015"/>
      <c r="L47" s="1015"/>
      <c r="M47" s="991"/>
      <c r="N47" s="982"/>
      <c r="O47" s="1050"/>
      <c r="P47" s="982"/>
      <c r="Q47" s="985"/>
      <c r="R47" s="988"/>
      <c r="S47" s="985"/>
    </row>
    <row r="48" spans="1:19" s="187" customFormat="1" ht="16.2" thickBot="1" x14ac:dyDescent="0.35">
      <c r="A48" s="922" t="s">
        <v>74</v>
      </c>
      <c r="B48" s="166" t="s">
        <v>135</v>
      </c>
      <c r="C48" s="964">
        <v>4</v>
      </c>
      <c r="D48" s="966"/>
      <c r="E48" s="966"/>
      <c r="F48" s="968"/>
      <c r="G48" s="971">
        <v>4</v>
      </c>
      <c r="H48" s="974">
        <f t="shared" ref="H48" si="11">G48*30</f>
        <v>120</v>
      </c>
      <c r="I48" s="1007">
        <f t="shared" ref="I48" si="12">SUM(J48+K48+L48)</f>
        <v>54</v>
      </c>
      <c r="J48" s="1010">
        <v>28</v>
      </c>
      <c r="K48" s="1013"/>
      <c r="L48" s="1013">
        <v>26</v>
      </c>
      <c r="M48" s="989">
        <f>H48-I48</f>
        <v>66</v>
      </c>
      <c r="N48" s="980"/>
      <c r="O48" s="1048"/>
      <c r="P48" s="980"/>
      <c r="Q48" s="983">
        <v>3</v>
      </c>
      <c r="R48" s="986"/>
      <c r="S48" s="983"/>
    </row>
    <row r="49" spans="1:19" s="187" customFormat="1" ht="16.2" thickBot="1" x14ac:dyDescent="0.35">
      <c r="A49" s="923"/>
      <c r="B49" s="166" t="s">
        <v>249</v>
      </c>
      <c r="C49" s="926"/>
      <c r="D49" s="929"/>
      <c r="E49" s="929"/>
      <c r="F49" s="969"/>
      <c r="G49" s="972"/>
      <c r="H49" s="975"/>
      <c r="I49" s="1008"/>
      <c r="J49" s="1011"/>
      <c r="K49" s="1014"/>
      <c r="L49" s="1014"/>
      <c r="M49" s="990"/>
      <c r="N49" s="981"/>
      <c r="O49" s="1049"/>
      <c r="P49" s="981"/>
      <c r="Q49" s="984"/>
      <c r="R49" s="987"/>
      <c r="S49" s="984"/>
    </row>
    <row r="50" spans="1:19" s="187" customFormat="1" ht="16.2" thickBot="1" x14ac:dyDescent="0.35">
      <c r="A50" s="924"/>
      <c r="B50" s="165" t="s">
        <v>338</v>
      </c>
      <c r="C50" s="965"/>
      <c r="D50" s="967"/>
      <c r="E50" s="967"/>
      <c r="F50" s="970"/>
      <c r="G50" s="973"/>
      <c r="H50" s="976"/>
      <c r="I50" s="1009"/>
      <c r="J50" s="1012"/>
      <c r="K50" s="1015"/>
      <c r="L50" s="1015"/>
      <c r="M50" s="991"/>
      <c r="N50" s="982"/>
      <c r="O50" s="1050"/>
      <c r="P50" s="982"/>
      <c r="Q50" s="985"/>
      <c r="R50" s="988"/>
      <c r="S50" s="985"/>
    </row>
    <row r="51" spans="1:19" s="187" customFormat="1" ht="16.2" thickBot="1" x14ac:dyDescent="0.35">
      <c r="A51" s="922" t="s">
        <v>75</v>
      </c>
      <c r="B51" s="165" t="s">
        <v>250</v>
      </c>
      <c r="C51" s="964"/>
      <c r="D51" s="966">
        <v>5</v>
      </c>
      <c r="E51" s="966"/>
      <c r="F51" s="968"/>
      <c r="G51" s="971">
        <v>4</v>
      </c>
      <c r="H51" s="974">
        <f t="shared" ref="H51" si="13">G51*30</f>
        <v>120</v>
      </c>
      <c r="I51" s="1007">
        <f t="shared" ref="I51" si="14">SUM(J51+K51+L51)</f>
        <v>46</v>
      </c>
      <c r="J51" s="1010"/>
      <c r="K51" s="1013"/>
      <c r="L51" s="1013">
        <v>46</v>
      </c>
      <c r="M51" s="989">
        <f>H51-I51</f>
        <v>74</v>
      </c>
      <c r="N51" s="980"/>
      <c r="O51" s="1048"/>
      <c r="P51" s="980"/>
      <c r="Q51" s="983"/>
      <c r="R51" s="980">
        <v>3</v>
      </c>
      <c r="S51" s="983"/>
    </row>
    <row r="52" spans="1:19" s="187" customFormat="1" ht="16.2" thickBot="1" x14ac:dyDescent="0.35">
      <c r="A52" s="923"/>
      <c r="B52" s="165" t="s">
        <v>251</v>
      </c>
      <c r="C52" s="926"/>
      <c r="D52" s="929"/>
      <c r="E52" s="929"/>
      <c r="F52" s="969"/>
      <c r="G52" s="972"/>
      <c r="H52" s="975"/>
      <c r="I52" s="1008"/>
      <c r="J52" s="1011"/>
      <c r="K52" s="1014"/>
      <c r="L52" s="1014"/>
      <c r="M52" s="990"/>
      <c r="N52" s="981"/>
      <c r="O52" s="1049"/>
      <c r="P52" s="981"/>
      <c r="Q52" s="984"/>
      <c r="R52" s="981"/>
      <c r="S52" s="984"/>
    </row>
    <row r="53" spans="1:19" s="187" customFormat="1" ht="16.2" thickBot="1" x14ac:dyDescent="0.35">
      <c r="A53" s="924"/>
      <c r="B53" s="165" t="s">
        <v>252</v>
      </c>
      <c r="C53" s="965"/>
      <c r="D53" s="967"/>
      <c r="E53" s="967"/>
      <c r="F53" s="970"/>
      <c r="G53" s="973"/>
      <c r="H53" s="976"/>
      <c r="I53" s="1009"/>
      <c r="J53" s="1012"/>
      <c r="K53" s="1015"/>
      <c r="L53" s="1015"/>
      <c r="M53" s="991"/>
      <c r="N53" s="982"/>
      <c r="O53" s="1050"/>
      <c r="P53" s="982"/>
      <c r="Q53" s="985"/>
      <c r="R53" s="982"/>
      <c r="S53" s="985"/>
    </row>
    <row r="54" spans="1:19" s="187" customFormat="1" ht="16.2" thickBot="1" x14ac:dyDescent="0.35">
      <c r="A54" s="922" t="s">
        <v>77</v>
      </c>
      <c r="B54" s="165" t="s">
        <v>253</v>
      </c>
      <c r="C54" s="964"/>
      <c r="D54" s="966">
        <v>5</v>
      </c>
      <c r="E54" s="966"/>
      <c r="F54" s="968"/>
      <c r="G54" s="971">
        <v>4</v>
      </c>
      <c r="H54" s="974">
        <f t="shared" ref="H54" si="15">G54*30</f>
        <v>120</v>
      </c>
      <c r="I54" s="1007">
        <f t="shared" ref="I54" si="16">SUM(J54+K54+L54)</f>
        <v>60</v>
      </c>
      <c r="J54" s="1010">
        <v>30</v>
      </c>
      <c r="K54" s="1013"/>
      <c r="L54" s="1013">
        <v>30</v>
      </c>
      <c r="M54" s="989">
        <f>H54-I54</f>
        <v>60</v>
      </c>
      <c r="N54" s="980"/>
      <c r="O54" s="1048"/>
      <c r="P54" s="980"/>
      <c r="Q54" s="983"/>
      <c r="R54" s="980">
        <v>4</v>
      </c>
      <c r="S54" s="983"/>
    </row>
    <row r="55" spans="1:19" s="187" customFormat="1" ht="16.2" thickBot="1" x14ac:dyDescent="0.35">
      <c r="A55" s="923"/>
      <c r="B55" s="165" t="s">
        <v>254</v>
      </c>
      <c r="C55" s="926"/>
      <c r="D55" s="929"/>
      <c r="E55" s="929"/>
      <c r="F55" s="969"/>
      <c r="G55" s="972"/>
      <c r="H55" s="975"/>
      <c r="I55" s="1008"/>
      <c r="J55" s="1011"/>
      <c r="K55" s="1014"/>
      <c r="L55" s="1014"/>
      <c r="M55" s="990"/>
      <c r="N55" s="981"/>
      <c r="O55" s="1049"/>
      <c r="P55" s="981"/>
      <c r="Q55" s="984"/>
      <c r="R55" s="981"/>
      <c r="S55" s="984"/>
    </row>
    <row r="56" spans="1:19" s="187" customFormat="1" ht="16.2" thickBot="1" x14ac:dyDescent="0.35">
      <c r="A56" s="924"/>
      <c r="B56" s="165" t="s">
        <v>281</v>
      </c>
      <c r="C56" s="965"/>
      <c r="D56" s="967"/>
      <c r="E56" s="967"/>
      <c r="F56" s="970"/>
      <c r="G56" s="973"/>
      <c r="H56" s="976"/>
      <c r="I56" s="1009"/>
      <c r="J56" s="1012"/>
      <c r="K56" s="1015"/>
      <c r="L56" s="1015"/>
      <c r="M56" s="991"/>
      <c r="N56" s="982"/>
      <c r="O56" s="1050"/>
      <c r="P56" s="982"/>
      <c r="Q56" s="985"/>
      <c r="R56" s="982"/>
      <c r="S56" s="985"/>
    </row>
    <row r="57" spans="1:19" s="187" customFormat="1" ht="16.2" thickBot="1" x14ac:dyDescent="0.35">
      <c r="A57" s="922" t="s">
        <v>148</v>
      </c>
      <c r="B57" s="417" t="s">
        <v>319</v>
      </c>
      <c r="C57" s="964">
        <v>5</v>
      </c>
      <c r="D57" s="966"/>
      <c r="E57" s="966"/>
      <c r="F57" s="968"/>
      <c r="G57" s="971">
        <v>4</v>
      </c>
      <c r="H57" s="974">
        <f t="shared" ref="H57" si="17">G57*30</f>
        <v>120</v>
      </c>
      <c r="I57" s="1008">
        <f t="shared" ref="I57" si="18">SUM(J57+K57+L57)</f>
        <v>60</v>
      </c>
      <c r="J57" s="1010">
        <v>30</v>
      </c>
      <c r="K57" s="1013"/>
      <c r="L57" s="1013">
        <v>30</v>
      </c>
      <c r="M57" s="989">
        <f>H57-I57</f>
        <v>60</v>
      </c>
      <c r="N57" s="1039"/>
      <c r="O57" s="1016"/>
      <c r="P57" s="1039"/>
      <c r="Q57" s="1016"/>
      <c r="R57" s="1039">
        <v>4</v>
      </c>
      <c r="S57" s="1016"/>
    </row>
    <row r="58" spans="1:19" s="187" customFormat="1" ht="16.2" thickBot="1" x14ac:dyDescent="0.35">
      <c r="A58" s="923"/>
      <c r="B58" s="167" t="s">
        <v>76</v>
      </c>
      <c r="C58" s="926"/>
      <c r="D58" s="929"/>
      <c r="E58" s="929"/>
      <c r="F58" s="969"/>
      <c r="G58" s="972"/>
      <c r="H58" s="975"/>
      <c r="I58" s="1008"/>
      <c r="J58" s="1011"/>
      <c r="K58" s="1014"/>
      <c r="L58" s="1014"/>
      <c r="M58" s="990"/>
      <c r="N58" s="981"/>
      <c r="O58" s="984"/>
      <c r="P58" s="981"/>
      <c r="Q58" s="984"/>
      <c r="R58" s="981"/>
      <c r="S58" s="984"/>
    </row>
    <row r="59" spans="1:19" s="187" customFormat="1" ht="16.2" thickBot="1" x14ac:dyDescent="0.35">
      <c r="A59" s="924"/>
      <c r="B59" s="165" t="s">
        <v>320</v>
      </c>
      <c r="C59" s="965"/>
      <c r="D59" s="967"/>
      <c r="E59" s="967"/>
      <c r="F59" s="970"/>
      <c r="G59" s="973"/>
      <c r="H59" s="976"/>
      <c r="I59" s="1009"/>
      <c r="J59" s="1012"/>
      <c r="K59" s="1015"/>
      <c r="L59" s="1015"/>
      <c r="M59" s="991"/>
      <c r="N59" s="1040"/>
      <c r="O59" s="1017"/>
      <c r="P59" s="1040"/>
      <c r="Q59" s="1017"/>
      <c r="R59" s="1040"/>
      <c r="S59" s="1017"/>
    </row>
    <row r="60" spans="1:19" s="187" customFormat="1" ht="16.2" thickBot="1" x14ac:dyDescent="0.35">
      <c r="A60" s="922" t="s">
        <v>149</v>
      </c>
      <c r="B60" s="165" t="s">
        <v>282</v>
      </c>
      <c r="C60" s="964"/>
      <c r="D60" s="966">
        <v>5</v>
      </c>
      <c r="E60" s="966"/>
      <c r="F60" s="968"/>
      <c r="G60" s="971">
        <v>4</v>
      </c>
      <c r="H60" s="974">
        <f t="shared" ref="H60" si="19">G60*30</f>
        <v>120</v>
      </c>
      <c r="I60" s="1008">
        <f t="shared" ref="I60" si="20">SUM(J60+K60+L60)</f>
        <v>60</v>
      </c>
      <c r="J60" s="1010">
        <v>30</v>
      </c>
      <c r="K60" s="1013"/>
      <c r="L60" s="1013">
        <v>30</v>
      </c>
      <c r="M60" s="989">
        <f>H60-I60</f>
        <v>60</v>
      </c>
      <c r="N60" s="980"/>
      <c r="O60" s="1048"/>
      <c r="P60" s="980"/>
      <c r="Q60" s="983"/>
      <c r="R60" s="980">
        <v>4</v>
      </c>
      <c r="S60" s="983"/>
    </row>
    <row r="61" spans="1:19" s="187" customFormat="1" ht="16.2" thickBot="1" x14ac:dyDescent="0.35">
      <c r="A61" s="923"/>
      <c r="B61" s="165" t="s">
        <v>280</v>
      </c>
      <c r="C61" s="926"/>
      <c r="D61" s="929"/>
      <c r="E61" s="929"/>
      <c r="F61" s="969"/>
      <c r="G61" s="972"/>
      <c r="H61" s="975"/>
      <c r="I61" s="1008"/>
      <c r="J61" s="1011"/>
      <c r="K61" s="1014"/>
      <c r="L61" s="1014"/>
      <c r="M61" s="990"/>
      <c r="N61" s="981"/>
      <c r="O61" s="1049"/>
      <c r="P61" s="981"/>
      <c r="Q61" s="984"/>
      <c r="R61" s="981"/>
      <c r="S61" s="984"/>
    </row>
    <row r="62" spans="1:19" s="187" customFormat="1" ht="16.2" thickBot="1" x14ac:dyDescent="0.35">
      <c r="A62" s="924"/>
      <c r="B62" s="165" t="s">
        <v>279</v>
      </c>
      <c r="C62" s="965"/>
      <c r="D62" s="967"/>
      <c r="E62" s="967"/>
      <c r="F62" s="970"/>
      <c r="G62" s="973"/>
      <c r="H62" s="976"/>
      <c r="I62" s="1009"/>
      <c r="J62" s="1012"/>
      <c r="K62" s="1015"/>
      <c r="L62" s="1015"/>
      <c r="M62" s="991"/>
      <c r="N62" s="982"/>
      <c r="O62" s="1050"/>
      <c r="P62" s="982"/>
      <c r="Q62" s="985"/>
      <c r="R62" s="982"/>
      <c r="S62" s="985"/>
    </row>
    <row r="63" spans="1:19" s="187" customFormat="1" ht="16.2" thickBot="1" x14ac:dyDescent="0.35">
      <c r="A63" s="922" t="s">
        <v>323</v>
      </c>
      <c r="B63" s="165" t="s">
        <v>258</v>
      </c>
      <c r="C63" s="925"/>
      <c r="D63" s="928">
        <v>6</v>
      </c>
      <c r="E63" s="928"/>
      <c r="F63" s="1005"/>
      <c r="G63" s="971">
        <v>4</v>
      </c>
      <c r="H63" s="974">
        <f t="shared" ref="H63" si="21">G63*30</f>
        <v>120</v>
      </c>
      <c r="I63" s="1008">
        <f t="shared" ref="I63" si="22">SUM(J63+K63+L63)</f>
        <v>52</v>
      </c>
      <c r="J63" s="1010">
        <v>12</v>
      </c>
      <c r="K63" s="1013"/>
      <c r="L63" s="1013">
        <v>40</v>
      </c>
      <c r="M63" s="989">
        <f>H63-I63</f>
        <v>68</v>
      </c>
      <c r="N63" s="980"/>
      <c r="O63" s="1048"/>
      <c r="P63" s="980"/>
      <c r="Q63" s="983"/>
      <c r="R63" s="980"/>
      <c r="S63" s="983">
        <v>3</v>
      </c>
    </row>
    <row r="64" spans="1:19" s="187" customFormat="1" ht="16.2" thickBot="1" x14ac:dyDescent="0.35">
      <c r="A64" s="923"/>
      <c r="B64" s="165" t="s">
        <v>190</v>
      </c>
      <c r="C64" s="926"/>
      <c r="D64" s="929"/>
      <c r="E64" s="929"/>
      <c r="F64" s="969"/>
      <c r="G64" s="972"/>
      <c r="H64" s="975"/>
      <c r="I64" s="1008"/>
      <c r="J64" s="1011"/>
      <c r="K64" s="1014"/>
      <c r="L64" s="1014"/>
      <c r="M64" s="990"/>
      <c r="N64" s="981"/>
      <c r="O64" s="1049"/>
      <c r="P64" s="981"/>
      <c r="Q64" s="984"/>
      <c r="R64" s="981"/>
      <c r="S64" s="984"/>
    </row>
    <row r="65" spans="1:19" s="187" customFormat="1" ht="16.2" thickBot="1" x14ac:dyDescent="0.35">
      <c r="A65" s="924"/>
      <c r="B65" s="165" t="s">
        <v>259</v>
      </c>
      <c r="C65" s="927"/>
      <c r="D65" s="930"/>
      <c r="E65" s="930"/>
      <c r="F65" s="1006"/>
      <c r="G65" s="973"/>
      <c r="H65" s="976"/>
      <c r="I65" s="1009"/>
      <c r="J65" s="1012"/>
      <c r="K65" s="1015"/>
      <c r="L65" s="1015"/>
      <c r="M65" s="991"/>
      <c r="N65" s="982"/>
      <c r="O65" s="1050"/>
      <c r="P65" s="982"/>
      <c r="Q65" s="985"/>
      <c r="R65" s="982"/>
      <c r="S65" s="985"/>
    </row>
    <row r="66" spans="1:19" s="187" customFormat="1" ht="16.2" thickBot="1" x14ac:dyDescent="0.35">
      <c r="A66" s="922" t="s">
        <v>324</v>
      </c>
      <c r="B66" s="165" t="s">
        <v>328</v>
      </c>
      <c r="C66" s="964"/>
      <c r="D66" s="966">
        <v>6</v>
      </c>
      <c r="E66" s="966"/>
      <c r="F66" s="968"/>
      <c r="G66" s="971">
        <v>4</v>
      </c>
      <c r="H66" s="974">
        <f t="shared" ref="H66" si="23">G66*30</f>
        <v>120</v>
      </c>
      <c r="I66" s="1008">
        <f t="shared" ref="I66" si="24">SUM(J66+K66+L66)</f>
        <v>52</v>
      </c>
      <c r="J66" s="1010">
        <v>26</v>
      </c>
      <c r="K66" s="1013"/>
      <c r="L66" s="1013">
        <v>26</v>
      </c>
      <c r="M66" s="989">
        <f>H66-I66</f>
        <v>68</v>
      </c>
      <c r="N66" s="980"/>
      <c r="O66" s="1048"/>
      <c r="P66" s="980"/>
      <c r="Q66" s="983"/>
      <c r="R66" s="980"/>
      <c r="S66" s="983">
        <v>3</v>
      </c>
    </row>
    <row r="67" spans="1:19" s="187" customFormat="1" ht="16.2" thickBot="1" x14ac:dyDescent="0.35">
      <c r="A67" s="923"/>
      <c r="B67" s="165" t="s">
        <v>189</v>
      </c>
      <c r="C67" s="926"/>
      <c r="D67" s="929"/>
      <c r="E67" s="929"/>
      <c r="F67" s="969"/>
      <c r="G67" s="972"/>
      <c r="H67" s="975"/>
      <c r="I67" s="1008"/>
      <c r="J67" s="1011"/>
      <c r="K67" s="1014"/>
      <c r="L67" s="1014"/>
      <c r="M67" s="990"/>
      <c r="N67" s="981"/>
      <c r="O67" s="1049"/>
      <c r="P67" s="981"/>
      <c r="Q67" s="984"/>
      <c r="R67" s="981"/>
      <c r="S67" s="984"/>
    </row>
    <row r="68" spans="1:19" s="187" customFormat="1" ht="16.2" thickBot="1" x14ac:dyDescent="0.35">
      <c r="A68" s="924"/>
      <c r="B68" s="165" t="s">
        <v>255</v>
      </c>
      <c r="C68" s="965"/>
      <c r="D68" s="967"/>
      <c r="E68" s="967"/>
      <c r="F68" s="970"/>
      <c r="G68" s="973"/>
      <c r="H68" s="976"/>
      <c r="I68" s="1009"/>
      <c r="J68" s="1012"/>
      <c r="K68" s="1015"/>
      <c r="L68" s="1015"/>
      <c r="M68" s="991"/>
      <c r="N68" s="982"/>
      <c r="O68" s="1050"/>
      <c r="P68" s="982"/>
      <c r="Q68" s="985"/>
      <c r="R68" s="982"/>
      <c r="S68" s="985"/>
    </row>
    <row r="69" spans="1:19" s="187" customFormat="1" ht="16.8" thickBot="1" x14ac:dyDescent="0.35">
      <c r="A69" s="764" t="s">
        <v>186</v>
      </c>
      <c r="B69" s="765"/>
      <c r="C69" s="765"/>
      <c r="D69" s="765"/>
      <c r="E69" s="765"/>
      <c r="F69" s="766"/>
      <c r="G69" s="291">
        <f>SUM(G38)</f>
        <v>4</v>
      </c>
      <c r="H69" s="304">
        <f>SUM(H38)</f>
        <v>120</v>
      </c>
      <c r="I69" s="72"/>
      <c r="J69" s="72"/>
      <c r="K69" s="72"/>
      <c r="L69" s="72"/>
      <c r="M69" s="300"/>
      <c r="N69" s="168"/>
      <c r="O69" s="169"/>
      <c r="P69" s="170"/>
      <c r="Q69" s="171"/>
      <c r="R69" s="170"/>
      <c r="S69" s="171"/>
    </row>
    <row r="70" spans="1:19" ht="16.2" thickBot="1" x14ac:dyDescent="0.35">
      <c r="A70" s="767" t="s">
        <v>169</v>
      </c>
      <c r="B70" s="768"/>
      <c r="C70" s="768"/>
      <c r="D70" s="768"/>
      <c r="E70" s="768"/>
      <c r="F70" s="863"/>
      <c r="G70" s="41">
        <f>SUM(G32+G35+G41+G45+G48+G51+G54+G57+G60+G63+G66)</f>
        <v>44</v>
      </c>
      <c r="H70" s="76">
        <f t="shared" ref="H70:M70" si="25">SUM(H32+H35+H41+H45+H48+H51+H54+H57+H60+H63+H66)</f>
        <v>1320</v>
      </c>
      <c r="I70" s="68">
        <f t="shared" si="25"/>
        <v>590</v>
      </c>
      <c r="J70" s="68">
        <f t="shared" si="25"/>
        <v>186</v>
      </c>
      <c r="K70" s="68">
        <f t="shared" si="25"/>
        <v>0</v>
      </c>
      <c r="L70" s="68">
        <f t="shared" si="25"/>
        <v>404</v>
      </c>
      <c r="M70" s="78">
        <f t="shared" si="25"/>
        <v>730</v>
      </c>
      <c r="N70" s="79">
        <f>SUM(N32:N68)</f>
        <v>3</v>
      </c>
      <c r="O70" s="307">
        <f t="shared" ref="O70:S70" si="26">SUM(O32:O68)</f>
        <v>0</v>
      </c>
      <c r="P70" s="76">
        <f t="shared" si="26"/>
        <v>7</v>
      </c>
      <c r="Q70" s="412">
        <f t="shared" si="26"/>
        <v>6</v>
      </c>
      <c r="R70" s="79">
        <f t="shared" si="26"/>
        <v>15</v>
      </c>
      <c r="S70" s="412">
        <f t="shared" si="26"/>
        <v>6</v>
      </c>
    </row>
    <row r="71" spans="1:19" ht="16.2" thickBot="1" x14ac:dyDescent="0.35">
      <c r="A71" s="767" t="s">
        <v>170</v>
      </c>
      <c r="B71" s="768"/>
      <c r="C71" s="768"/>
      <c r="D71" s="768"/>
      <c r="E71" s="768"/>
      <c r="F71" s="863"/>
      <c r="G71" s="41">
        <f>SUM(G69:G70)</f>
        <v>48</v>
      </c>
      <c r="H71" s="335">
        <f>SUM(H69:H70)</f>
        <v>1440</v>
      </c>
      <c r="I71" s="140"/>
      <c r="J71" s="140"/>
      <c r="K71" s="140"/>
      <c r="L71" s="140"/>
      <c r="M71" s="141"/>
      <c r="N71" s="336"/>
      <c r="O71" s="337"/>
      <c r="P71" s="338"/>
      <c r="Q71" s="339"/>
      <c r="R71" s="338"/>
      <c r="S71" s="339"/>
    </row>
    <row r="72" spans="1:19" ht="16.8" thickBot="1" x14ac:dyDescent="0.35">
      <c r="A72" s="864" t="s">
        <v>187</v>
      </c>
      <c r="B72" s="865"/>
      <c r="C72" s="865"/>
      <c r="D72" s="865"/>
      <c r="E72" s="865"/>
      <c r="F72" s="866"/>
      <c r="G72" s="323">
        <f>SUM(G25+G69)</f>
        <v>16</v>
      </c>
      <c r="H72" s="324">
        <f>SUM(H25+H69)</f>
        <v>480</v>
      </c>
      <c r="I72" s="325"/>
      <c r="J72" s="325"/>
      <c r="K72" s="325"/>
      <c r="L72" s="325"/>
      <c r="M72" s="326"/>
      <c r="N72" s="322"/>
      <c r="O72" s="178"/>
      <c r="P72" s="176"/>
      <c r="Q72" s="179"/>
      <c r="R72" s="176"/>
      <c r="S72" s="179"/>
    </row>
    <row r="73" spans="1:19" ht="16.2" thickBot="1" x14ac:dyDescent="0.35">
      <c r="A73" s="857" t="s">
        <v>171</v>
      </c>
      <c r="B73" s="858"/>
      <c r="C73" s="858"/>
      <c r="D73" s="858"/>
      <c r="E73" s="858"/>
      <c r="F73" s="859"/>
      <c r="G73" s="471">
        <f>SUM(G26+G70)</f>
        <v>44</v>
      </c>
      <c r="H73" s="180">
        <f t="shared" ref="H73:M73" si="27">SUM(H26+H70)</f>
        <v>1320</v>
      </c>
      <c r="I73" s="181">
        <f t="shared" si="27"/>
        <v>590</v>
      </c>
      <c r="J73" s="181">
        <f t="shared" si="27"/>
        <v>186</v>
      </c>
      <c r="K73" s="181">
        <f t="shared" si="27"/>
        <v>0</v>
      </c>
      <c r="L73" s="181">
        <f t="shared" si="27"/>
        <v>404</v>
      </c>
      <c r="M73" s="182">
        <f t="shared" si="27"/>
        <v>730</v>
      </c>
      <c r="N73" s="180">
        <f>SUM(N26+N70)</f>
        <v>3</v>
      </c>
      <c r="O73" s="182">
        <f t="shared" ref="O73:S73" si="28">SUM(O26+O70)</f>
        <v>0</v>
      </c>
      <c r="P73" s="180">
        <f t="shared" si="28"/>
        <v>7</v>
      </c>
      <c r="Q73" s="183">
        <f t="shared" si="28"/>
        <v>6</v>
      </c>
      <c r="R73" s="328">
        <f t="shared" si="28"/>
        <v>15</v>
      </c>
      <c r="S73" s="183">
        <f t="shared" si="28"/>
        <v>6</v>
      </c>
    </row>
    <row r="74" spans="1:19" ht="16.2" thickBot="1" x14ac:dyDescent="0.35">
      <c r="A74" s="857" t="s">
        <v>172</v>
      </c>
      <c r="B74" s="858"/>
      <c r="C74" s="858"/>
      <c r="D74" s="858"/>
      <c r="E74" s="858"/>
      <c r="F74" s="859"/>
      <c r="G74" s="476">
        <f>SUM(G72:G73)</f>
        <v>60</v>
      </c>
      <c r="H74" s="329">
        <f>SUM(H72:H73)</f>
        <v>1800</v>
      </c>
      <c r="I74" s="181"/>
      <c r="J74" s="181"/>
      <c r="K74" s="181"/>
      <c r="L74" s="181"/>
      <c r="M74" s="182"/>
      <c r="N74" s="180"/>
      <c r="O74" s="182"/>
      <c r="P74" s="180"/>
      <c r="Q74" s="183"/>
      <c r="R74" s="180"/>
      <c r="S74" s="183"/>
    </row>
  </sheetData>
  <mergeCells count="299">
    <mergeCell ref="R60:R62"/>
    <mergeCell ref="S60:S62"/>
    <mergeCell ref="H60:H62"/>
    <mergeCell ref="I60:I62"/>
    <mergeCell ref="J60:J62"/>
    <mergeCell ref="K60:K62"/>
    <mergeCell ref="L60:L62"/>
    <mergeCell ref="M60:M62"/>
    <mergeCell ref="R63:R65"/>
    <mergeCell ref="S63:S65"/>
    <mergeCell ref="L63:L65"/>
    <mergeCell ref="M63:M65"/>
    <mergeCell ref="N63:N65"/>
    <mergeCell ref="O63:O65"/>
    <mergeCell ref="P63:P65"/>
    <mergeCell ref="Q63:Q65"/>
    <mergeCell ref="H63:H65"/>
    <mergeCell ref="I63:I65"/>
    <mergeCell ref="J63:J65"/>
    <mergeCell ref="K63:K65"/>
    <mergeCell ref="P28:P29"/>
    <mergeCell ref="Q28:Q29"/>
    <mergeCell ref="Q57:Q59"/>
    <mergeCell ref="R57:R59"/>
    <mergeCell ref="S57:S59"/>
    <mergeCell ref="K57:K59"/>
    <mergeCell ref="L57:L59"/>
    <mergeCell ref="M57:M59"/>
    <mergeCell ref="N57:N59"/>
    <mergeCell ref="O57:O59"/>
    <mergeCell ref="P57:P59"/>
    <mergeCell ref="S54:S56"/>
    <mergeCell ref="M54:M56"/>
    <mergeCell ref="N54:N56"/>
    <mergeCell ref="O54:O56"/>
    <mergeCell ref="P54:P56"/>
    <mergeCell ref="Q54:Q56"/>
    <mergeCell ref="R54:R56"/>
    <mergeCell ref="N51:N53"/>
    <mergeCell ref="S45:S47"/>
    <mergeCell ref="M45:M47"/>
    <mergeCell ref="N45:N47"/>
    <mergeCell ref="O45:O47"/>
    <mergeCell ref="P45:P47"/>
    <mergeCell ref="A70:F70"/>
    <mergeCell ref="A71:F71"/>
    <mergeCell ref="A72:F72"/>
    <mergeCell ref="A73:F73"/>
    <mergeCell ref="A74:F74"/>
    <mergeCell ref="O66:O68"/>
    <mergeCell ref="P66:P68"/>
    <mergeCell ref="Q66:Q68"/>
    <mergeCell ref="A60:A62"/>
    <mergeCell ref="C60:C62"/>
    <mergeCell ref="D60:D62"/>
    <mergeCell ref="E60:E62"/>
    <mergeCell ref="F60:F62"/>
    <mergeCell ref="G60:G62"/>
    <mergeCell ref="N60:N62"/>
    <mergeCell ref="O60:O62"/>
    <mergeCell ref="P60:P62"/>
    <mergeCell ref="Q60:Q62"/>
    <mergeCell ref="F63:F65"/>
    <mergeCell ref="G63:G65"/>
    <mergeCell ref="R66:R68"/>
    <mergeCell ref="S66:S68"/>
    <mergeCell ref="A69:F69"/>
    <mergeCell ref="I66:I68"/>
    <mergeCell ref="J66:J68"/>
    <mergeCell ref="K66:K68"/>
    <mergeCell ref="L66:L68"/>
    <mergeCell ref="M66:M68"/>
    <mergeCell ref="N66:N68"/>
    <mergeCell ref="A66:A68"/>
    <mergeCell ref="C66:C68"/>
    <mergeCell ref="D66:D68"/>
    <mergeCell ref="E66:E68"/>
    <mergeCell ref="F66:F68"/>
    <mergeCell ref="G66:G68"/>
    <mergeCell ref="H66:H68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G54:G56"/>
    <mergeCell ref="H54:H56"/>
    <mergeCell ref="I54:I56"/>
    <mergeCell ref="J54:J56"/>
    <mergeCell ref="K54:K56"/>
    <mergeCell ref="L54:L56"/>
    <mergeCell ref="A54:A56"/>
    <mergeCell ref="C54:C56"/>
    <mergeCell ref="D54:D56"/>
    <mergeCell ref="E54:E56"/>
    <mergeCell ref="F54:F56"/>
    <mergeCell ref="I51:I53"/>
    <mergeCell ref="J51:J53"/>
    <mergeCell ref="K51:K53"/>
    <mergeCell ref="L51:L53"/>
    <mergeCell ref="S48:S50"/>
    <mergeCell ref="A51:A53"/>
    <mergeCell ref="C51:C53"/>
    <mergeCell ref="D51:D53"/>
    <mergeCell ref="E51:E53"/>
    <mergeCell ref="F51:F53"/>
    <mergeCell ref="G51:G53"/>
    <mergeCell ref="H51:H53"/>
    <mergeCell ref="K48:K50"/>
    <mergeCell ref="L48:L50"/>
    <mergeCell ref="M48:M50"/>
    <mergeCell ref="N48:N50"/>
    <mergeCell ref="O48:O50"/>
    <mergeCell ref="P48:P50"/>
    <mergeCell ref="O51:O53"/>
    <mergeCell ref="P51:P53"/>
    <mergeCell ref="Q51:Q53"/>
    <mergeCell ref="R51:R53"/>
    <mergeCell ref="S51:S53"/>
    <mergeCell ref="M51:M53"/>
    <mergeCell ref="A48:A50"/>
    <mergeCell ref="C48:C50"/>
    <mergeCell ref="D48:D50"/>
    <mergeCell ref="E48:E50"/>
    <mergeCell ref="F48:F50"/>
    <mergeCell ref="G48:G50"/>
    <mergeCell ref="H48:H50"/>
    <mergeCell ref="I48:I50"/>
    <mergeCell ref="J48:J50"/>
    <mergeCell ref="Q45:Q47"/>
    <mergeCell ref="R45:R47"/>
    <mergeCell ref="G45:G47"/>
    <mergeCell ref="H45:H47"/>
    <mergeCell ref="I45:I47"/>
    <mergeCell ref="J45:J47"/>
    <mergeCell ref="K45:K47"/>
    <mergeCell ref="L45:L47"/>
    <mergeCell ref="Q48:Q50"/>
    <mergeCell ref="R48:R50"/>
    <mergeCell ref="A45:A47"/>
    <mergeCell ref="C45:C47"/>
    <mergeCell ref="D45:D47"/>
    <mergeCell ref="E45:E47"/>
    <mergeCell ref="F45:F47"/>
    <mergeCell ref="I41:I44"/>
    <mergeCell ref="J41:J44"/>
    <mergeCell ref="K41:K44"/>
    <mergeCell ref="L41:L44"/>
    <mergeCell ref="S38:S40"/>
    <mergeCell ref="A41:A44"/>
    <mergeCell ref="C41:C44"/>
    <mergeCell ref="D41:D44"/>
    <mergeCell ref="E41:E44"/>
    <mergeCell ref="F41:F44"/>
    <mergeCell ref="G41:G44"/>
    <mergeCell ref="H41:H44"/>
    <mergeCell ref="K38:K40"/>
    <mergeCell ref="L38:L40"/>
    <mergeCell ref="M38:M40"/>
    <mergeCell ref="N38:N40"/>
    <mergeCell ref="O38:O40"/>
    <mergeCell ref="P38:P40"/>
    <mergeCell ref="O41:O44"/>
    <mergeCell ref="P41:P44"/>
    <mergeCell ref="Q41:Q44"/>
    <mergeCell ref="R41:R44"/>
    <mergeCell ref="S41:S44"/>
    <mergeCell ref="M41:M44"/>
    <mergeCell ref="N41:N44"/>
    <mergeCell ref="S35:S37"/>
    <mergeCell ref="A38:A40"/>
    <mergeCell ref="C38:C40"/>
    <mergeCell ref="D38:D40"/>
    <mergeCell ref="E38:E40"/>
    <mergeCell ref="F38:F40"/>
    <mergeCell ref="G38:G40"/>
    <mergeCell ref="H38:H40"/>
    <mergeCell ref="I38:I40"/>
    <mergeCell ref="J38:J40"/>
    <mergeCell ref="M35:M37"/>
    <mergeCell ref="N35:N37"/>
    <mergeCell ref="O35:O37"/>
    <mergeCell ref="P35:P37"/>
    <mergeCell ref="Q35:Q37"/>
    <mergeCell ref="R35:R37"/>
    <mergeCell ref="G35:G37"/>
    <mergeCell ref="H35:H37"/>
    <mergeCell ref="I35:I37"/>
    <mergeCell ref="J35:J37"/>
    <mergeCell ref="K35:K37"/>
    <mergeCell ref="L35:L37"/>
    <mergeCell ref="Q38:Q40"/>
    <mergeCell ref="R38:R40"/>
    <mergeCell ref="A35:A37"/>
    <mergeCell ref="C35:C37"/>
    <mergeCell ref="D35:D37"/>
    <mergeCell ref="E35:E37"/>
    <mergeCell ref="F35:F37"/>
    <mergeCell ref="I32:I34"/>
    <mergeCell ref="J32:J34"/>
    <mergeCell ref="K32:K34"/>
    <mergeCell ref="L32:L34"/>
    <mergeCell ref="A26:F26"/>
    <mergeCell ref="A27:F27"/>
    <mergeCell ref="A31:S31"/>
    <mergeCell ref="A32:A34"/>
    <mergeCell ref="C32:C34"/>
    <mergeCell ref="D32:D34"/>
    <mergeCell ref="E32:E34"/>
    <mergeCell ref="F32:F34"/>
    <mergeCell ref="G32:G34"/>
    <mergeCell ref="H32:H34"/>
    <mergeCell ref="O32:O34"/>
    <mergeCell ref="P32:P34"/>
    <mergeCell ref="Q32:Q34"/>
    <mergeCell ref="R32:R34"/>
    <mergeCell ref="S32:S34"/>
    <mergeCell ref="M32:M34"/>
    <mergeCell ref="N32:N34"/>
    <mergeCell ref="A30:S30"/>
    <mergeCell ref="R28:R29"/>
    <mergeCell ref="S28:S29"/>
    <mergeCell ref="F28:F29"/>
    <mergeCell ref="G28:G29"/>
    <mergeCell ref="N28:N29"/>
    <mergeCell ref="O28:O29"/>
    <mergeCell ref="S20:S24"/>
    <mergeCell ref="A25:F25"/>
    <mergeCell ref="Q15:Q19"/>
    <mergeCell ref="R15:R19"/>
    <mergeCell ref="S15:S19"/>
    <mergeCell ref="A20:A24"/>
    <mergeCell ref="C20:C24"/>
    <mergeCell ref="D20:D24"/>
    <mergeCell ref="E20:E24"/>
    <mergeCell ref="F20:F24"/>
    <mergeCell ref="G20:G24"/>
    <mergeCell ref="N20:N24"/>
    <mergeCell ref="P15:P19"/>
    <mergeCell ref="G10:G14"/>
    <mergeCell ref="N10:N14"/>
    <mergeCell ref="O10:O14"/>
    <mergeCell ref="P10:P14"/>
    <mergeCell ref="Q10:Q14"/>
    <mergeCell ref="R10:R14"/>
    <mergeCell ref="O20:O24"/>
    <mergeCell ref="P20:P24"/>
    <mergeCell ref="Q20:Q24"/>
    <mergeCell ref="R20:R24"/>
    <mergeCell ref="A8:S8"/>
    <mergeCell ref="A9:S9"/>
    <mergeCell ref="A10:A14"/>
    <mergeCell ref="C10:C14"/>
    <mergeCell ref="D10:D14"/>
    <mergeCell ref="E10:E14"/>
    <mergeCell ref="F10:F14"/>
    <mergeCell ref="A63:A65"/>
    <mergeCell ref="C63:C65"/>
    <mergeCell ref="D63:D65"/>
    <mergeCell ref="E63:E65"/>
    <mergeCell ref="A28:A29"/>
    <mergeCell ref="C28:C29"/>
    <mergeCell ref="D28:D29"/>
    <mergeCell ref="E28:E29"/>
    <mergeCell ref="S10:S14"/>
    <mergeCell ref="A15:A19"/>
    <mergeCell ref="C15:C19"/>
    <mergeCell ref="D15:D19"/>
    <mergeCell ref="E15:E19"/>
    <mergeCell ref="F15:F19"/>
    <mergeCell ref="G15:G19"/>
    <mergeCell ref="N15:N19"/>
    <mergeCell ref="O15:O19"/>
    <mergeCell ref="A1:A6"/>
    <mergeCell ref="B1:B6"/>
    <mergeCell ref="C1:F1"/>
    <mergeCell ref="G1:G6"/>
    <mergeCell ref="H1:M1"/>
    <mergeCell ref="N1:S2"/>
    <mergeCell ref="C2:C6"/>
    <mergeCell ref="D2:D6"/>
    <mergeCell ref="E2:F2"/>
    <mergeCell ref="N3:O3"/>
    <mergeCell ref="P3:Q3"/>
    <mergeCell ref="R3:S3"/>
    <mergeCell ref="N5:S5"/>
    <mergeCell ref="H2:H6"/>
    <mergeCell ref="I2:L2"/>
    <mergeCell ref="M2:M6"/>
    <mergeCell ref="E3:E6"/>
    <mergeCell ref="F3:F6"/>
    <mergeCell ref="I3:I6"/>
    <mergeCell ref="J3:J6"/>
    <mergeCell ref="K3:K6"/>
    <mergeCell ref="L3:L6"/>
  </mergeCells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10:A24 A51 A54 A57 A60 A63 A66 A45 A48 A41 A38:B40 A35 A3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</vt:lpstr>
      <vt:lpstr>План 2026-2027</vt:lpstr>
      <vt:lpstr>Семестровка</vt:lpstr>
      <vt:lpstr>ДВВ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2026-05-19T18:18:25Z</cp:lastPrinted>
  <dcterms:created xsi:type="dcterms:W3CDTF">2019-06-23T08:28:53Z</dcterms:created>
  <dcterms:modified xsi:type="dcterms:W3CDTF">2026-05-21T18:39:33Z</dcterms:modified>
</cp:coreProperties>
</file>